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17.1" sheetId="1" r:id="rId1"/>
    <sheet name="Tav.17.2" sheetId="2" r:id="rId2"/>
    <sheet name="Tav.17.3" sheetId="3" r:id="rId3"/>
    <sheet name="Tav.17.4" sheetId="4" r:id="rId4"/>
    <sheet name="Tav.17.5" sheetId="5" r:id="rId5"/>
    <sheet name="Tav.17.6" sheetId="6" r:id="rId6"/>
    <sheet name="Tav.17.7" sheetId="7" r:id="rId7"/>
    <sheet name="Tav.17.8" sheetId="8" r:id="rId8"/>
    <sheet name="Tav.17.9" sheetId="9" r:id="rId9"/>
    <sheet name="Tav.17.10" sheetId="10" r:id="rId10"/>
    <sheet name="Tav.17.11" sheetId="11" r:id="rId11"/>
    <sheet name="Tav.17.12" sheetId="12" r:id="rId12"/>
    <sheet name="Tav.17.13" sheetId="13" r:id="rId13"/>
    <sheet name="Tav.17.14" sheetId="14" r:id="rId14"/>
    <sheet name="Tav.17.15" sheetId="15" r:id="rId15"/>
    <sheet name="Tav.17.16" sheetId="16" r:id="rId16"/>
    <sheet name="Tav.17.17 " sheetId="17" r:id="rId17"/>
    <sheet name="Tav.17.18" sheetId="18" r:id="rId18"/>
  </sheets>
  <definedNames/>
  <calcPr fullCalcOnLoad="1"/>
</workbook>
</file>

<file path=xl/sharedStrings.xml><?xml version="1.0" encoding="utf-8"?>
<sst xmlns="http://schemas.openxmlformats.org/spreadsheetml/2006/main" count="282" uniqueCount="99">
  <si>
    <r>
      <t>Fonte</t>
    </r>
    <r>
      <rPr>
        <sz val="8.5"/>
        <rFont val="Garamond"/>
        <family val="1"/>
      </rPr>
      <t>: Istat, Statistiche giudiziarie civili</t>
    </r>
  </si>
  <si>
    <t>Italia</t>
  </si>
  <si>
    <t>Mezzogiorno</t>
  </si>
  <si>
    <t>Basilicata</t>
  </si>
  <si>
    <t>Prov. Matera</t>
  </si>
  <si>
    <t>Prov. Potenza</t>
  </si>
  <si>
    <r>
      <t xml:space="preserve">Tavola 17.1 - Importo medio protesti Anni 2007-2009 </t>
    </r>
    <r>
      <rPr>
        <i/>
        <sz val="10"/>
        <rFont val="Garamond"/>
        <family val="1"/>
      </rPr>
      <t>(valori in euro)</t>
    </r>
  </si>
  <si>
    <r>
      <t>Fonte:</t>
    </r>
    <r>
      <rPr>
        <sz val="8.5"/>
        <rFont val="Garamond"/>
        <family val="1"/>
      </rPr>
      <t xml:space="preserve"> Istat, Statistiche giudiziarie civili</t>
    </r>
  </si>
  <si>
    <t>Totale</t>
  </si>
  <si>
    <t>Assegni</t>
  </si>
  <si>
    <t>Tratte</t>
  </si>
  <si>
    <t>Cambiali</t>
  </si>
  <si>
    <t>Numero</t>
  </si>
  <si>
    <t>Importi</t>
  </si>
  <si>
    <r>
      <t xml:space="preserve">Tavola 17.2 - Importi e numero dei protesti per tipologia e per anno. Anni 2004-2009 </t>
    </r>
    <r>
      <rPr>
        <i/>
        <sz val="10"/>
        <rFont val="Garamond"/>
        <family val="1"/>
      </rPr>
      <t>(importi in migliaia di euro)</t>
    </r>
  </si>
  <si>
    <t>ogni 10.000 euro fatturati dal complesso delle società di capitale</t>
  </si>
  <si>
    <t>(b) fatturato realizzato nel 2005 dalle società in procedura (marzo 2008-marzo 2009)</t>
  </si>
  <si>
    <t>(a) Imprese insolventi per 10.000 imprese registrate, gennaio-marzo di ogni anno</t>
  </si>
  <si>
    <r>
      <t>Fonte:</t>
    </r>
    <r>
      <rPr>
        <sz val="8.5"/>
        <rFont val="Garamond"/>
        <family val="1"/>
      </rPr>
      <t xml:space="preserve"> Cerved, I fallimenti in Italia e in Europa, Maggio 2009</t>
    </r>
  </si>
  <si>
    <t xml:space="preserve">Italia </t>
  </si>
  <si>
    <t>…</t>
  </si>
  <si>
    <t>Quota Fatturato perso (b)</t>
  </si>
  <si>
    <t>Tasso di insolvenza (a)</t>
  </si>
  <si>
    <t>Tavola 17.3 - Andamneto dei fallimenti d'impresa. Anni 2008-2009</t>
  </si>
  <si>
    <t>(a) rapporto tra il numero delle separazioni in un anno e il numero medio di abitanti nello stesso anno, per 1.000</t>
  </si>
  <si>
    <t>Isole</t>
  </si>
  <si>
    <t>Sud</t>
  </si>
  <si>
    <t>n.d.</t>
  </si>
  <si>
    <t>Tavola 17.4 - Tasso di separazione coniugale. (a) Anni 2002-2007</t>
  </si>
  <si>
    <t>FEMMINE</t>
  </si>
  <si>
    <t>MASCHI</t>
  </si>
  <si>
    <t>Tavola 17.5 - Età media all'atto della separazione, per sesso. Anni 2002-2007</t>
  </si>
  <si>
    <t>Tavola 17.6 - Tasso di divorzialità. (a) Anni 2002-2007</t>
  </si>
  <si>
    <r>
      <t>Fonte:</t>
    </r>
    <r>
      <rPr>
        <sz val="8.5"/>
        <rFont val="Garamond"/>
        <family val="1"/>
      </rPr>
      <t xml:space="preserve"> Ministero di Grazia e Giustizia</t>
    </r>
  </si>
  <si>
    <t>Potenza</t>
  </si>
  <si>
    <t>GRADO DI APPELLO</t>
  </si>
  <si>
    <t>PRIMO GRADO</t>
  </si>
  <si>
    <t>Variazione 2008/2006</t>
  </si>
  <si>
    <t>Giacenza media dei procedimenti penali tribunali ordinari</t>
  </si>
  <si>
    <t>Giacenza media dei procedimenti civili tribunali ordinari</t>
  </si>
  <si>
    <t>Tavola 17.7 - Efficienza della giustizia civile e penale. Anno 2008</t>
  </si>
  <si>
    <r>
      <t>Fonte:</t>
    </r>
    <r>
      <rPr>
        <sz val="8.5"/>
        <rFont val="Garamond"/>
        <family val="1"/>
      </rPr>
      <t xml:space="preserve"> Istat, ACI</t>
    </r>
  </si>
  <si>
    <t>Matera</t>
  </si>
  <si>
    <t>Feriti</t>
  </si>
  <si>
    <t>Morti</t>
  </si>
  <si>
    <t>Incidenti</t>
  </si>
  <si>
    <t>Tavola 17.8 - Incidenti stradali e persone infortunate. Anni 2007-2008</t>
  </si>
  <si>
    <r>
      <t>Fonte:</t>
    </r>
    <r>
      <rPr>
        <sz val="8.5"/>
        <rFont val="Garamond"/>
        <family val="1"/>
      </rPr>
      <t xml:space="preserve"> Istat, Statistiche giudiziarie penali</t>
    </r>
  </si>
  <si>
    <t>Tavola 17.9 - Numero di delitti denunciati dalle Forze dell'Ordine. Anni 2002-2008</t>
  </si>
  <si>
    <t>-</t>
  </si>
  <si>
    <t>Tavola 17.10 - Numero di omicidi dolosi denunciati alle Forze dell'Ordine. Anni 2002-2008</t>
  </si>
  <si>
    <t>Tavola 17.11 - Numero di furti e rapine denunciati alle Forze dell'Ordine. Anni 2002-2008</t>
  </si>
  <si>
    <t>Tavola 17.12 - Indice di criminalità diffusa - furti e rapine meno gravi per 1.000 abitanti. Anni 2002-2008</t>
  </si>
  <si>
    <t>Tavola 17.13 - Indice di criminalità violenta - crimini violenti per 10.000 abitanti. Anni 2001-2007</t>
  </si>
  <si>
    <t>(a) detenuti per i quali è momentaneamente impossibile determinare lo stato giuridico</t>
  </si>
  <si>
    <t>Stranieri</t>
  </si>
  <si>
    <t>Da impostare (a)</t>
  </si>
  <si>
    <t>Internati</t>
  </si>
  <si>
    <t>Condannati definitivi</t>
  </si>
  <si>
    <t>Imputati</t>
  </si>
  <si>
    <t>Tavola 17.14 - Detenuti per posizione giuridica e nazionalità - 30.11.2010</t>
  </si>
  <si>
    <t xml:space="preserve">     delle famiglie in percentuale</t>
  </si>
  <si>
    <t xml:space="preserve">(a) Famiglie che avvertono molto o abbastanza disagio al rischio di criminalità nella zona in cui vivono sul totale </t>
  </si>
  <si>
    <r>
      <t>Fonte:</t>
    </r>
    <r>
      <rPr>
        <sz val="8.5"/>
        <rFont val="Garamond"/>
        <family val="1"/>
      </rPr>
      <t xml:space="preserve"> Istat, Indagini multiscopo</t>
    </r>
  </si>
  <si>
    <t>Tavola 17.15 - Percezione delle famiglie circa la sicurezza della zona in cui vivono. Anni 2003-2009 (a)</t>
  </si>
  <si>
    <t>i valori positivi corriapondono ad un incremento dei ricorsi pendenti a fine periodo</t>
  </si>
  <si>
    <t>(a) differenza fra il totale dei ricorsi pervenuti e il totale dei ricorsi definiti nel periodo 2006-2009</t>
  </si>
  <si>
    <r>
      <t>Fonte</t>
    </r>
    <r>
      <rPr>
        <sz val="8"/>
        <rFont val="Garamond"/>
        <family val="1"/>
      </rPr>
      <t>: MEF - Dipartimento delle Finanze</t>
    </r>
  </si>
  <si>
    <t>Indice di efficienza (a)</t>
  </si>
  <si>
    <t xml:space="preserve">Definiti </t>
  </si>
  <si>
    <t xml:space="preserve">Pervenuti </t>
  </si>
  <si>
    <t>Tavola 17.16 - Flussi dei ricorsi di giustizia tributaria presso le CTP al 31.12.2009</t>
  </si>
  <si>
    <t>Reati di competenza della DIA</t>
  </si>
  <si>
    <t>Reati ordinari</t>
  </si>
  <si>
    <t>Tavola 17.17  - Procedimenti penali con autore noto definiti c/o le Procure della Repubblica</t>
  </si>
  <si>
    <r>
      <t>Fonte:</t>
    </r>
    <r>
      <rPr>
        <sz val="8.5"/>
        <rFont val="Garamond"/>
        <family val="1"/>
      </rPr>
      <t xml:space="preserve"> INAIL, Annuario Statistico</t>
    </r>
  </si>
  <si>
    <t>conto stato</t>
  </si>
  <si>
    <t>Dipendenti</t>
  </si>
  <si>
    <t>servizi</t>
  </si>
  <si>
    <t xml:space="preserve">Industria e </t>
  </si>
  <si>
    <t>Agricoltura</t>
  </si>
  <si>
    <t>ITALIA</t>
  </si>
  <si>
    <t>MEZZOGIORNO</t>
  </si>
  <si>
    <t>…..</t>
  </si>
  <si>
    <t>….</t>
  </si>
  <si>
    <t>BASILICATA</t>
  </si>
  <si>
    <t>in rendita</t>
  </si>
  <si>
    <t>in capitale</t>
  </si>
  <si>
    <t>Morte</t>
  </si>
  <si>
    <t>Permanente</t>
  </si>
  <si>
    <t>Tempo-ranea</t>
  </si>
  <si>
    <t>Mortali</t>
  </si>
  <si>
    <t>Totali</t>
  </si>
  <si>
    <t>INDENNIZZI</t>
  </si>
  <si>
    <t>DENUNCE</t>
  </si>
  <si>
    <t>Anni</t>
  </si>
  <si>
    <t>GESTIONE</t>
  </si>
  <si>
    <t xml:space="preserve">                         e indennizzati a tutto il 30 aprile 2009</t>
  </si>
  <si>
    <t xml:space="preserve">Tavola 17.18 - Infortuni sul lavoro avvenuti nel periodo 2007-2009 denunciati all'INAIL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</si>
</sst>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"/>
    <numFmt numFmtId="166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i/>
      <sz val="8.5"/>
      <name val="Garamond"/>
      <family val="1"/>
    </font>
    <font>
      <sz val="8.5"/>
      <name val="Garamond"/>
      <family val="1"/>
    </font>
    <font>
      <sz val="9.5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8"/>
      <name val="Tahoma"/>
      <family val="2"/>
    </font>
    <font>
      <sz val="10"/>
      <name val="Garamond"/>
      <family val="1"/>
    </font>
    <font>
      <sz val="8.5"/>
      <name val="Arial"/>
      <family val="2"/>
    </font>
    <font>
      <sz val="9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sz val="9.5"/>
      <color indexed="10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8" fillId="0" borderId="0" xfId="49" applyFont="1">
      <alignment/>
      <protection/>
    </xf>
    <xf numFmtId="0" fontId="19" fillId="0" borderId="0" xfId="49" applyFont="1" applyFill="1" applyBorder="1">
      <alignment/>
      <protection/>
    </xf>
    <xf numFmtId="3" fontId="21" fillId="0" borderId="10" xfId="46" applyNumberFormat="1" applyFont="1" applyFill="1" applyBorder="1" applyAlignment="1">
      <alignment horizontal="right"/>
    </xf>
    <xf numFmtId="0" fontId="21" fillId="0" borderId="10" xfId="49" applyFont="1" applyFill="1" applyBorder="1" applyAlignment="1">
      <alignment horizontal="left" vertical="top"/>
      <protection/>
    </xf>
    <xf numFmtId="3" fontId="21" fillId="0" borderId="0" xfId="46" applyNumberFormat="1" applyFont="1" applyFill="1" applyBorder="1" applyAlignment="1">
      <alignment horizontal="right"/>
    </xf>
    <xf numFmtId="0" fontId="21" fillId="0" borderId="0" xfId="49" applyFont="1" applyFill="1" applyBorder="1" applyAlignment="1">
      <alignment horizontal="left" vertical="top"/>
      <protection/>
    </xf>
    <xf numFmtId="3" fontId="21" fillId="0" borderId="0" xfId="46" applyNumberFormat="1" applyFont="1" applyFill="1" applyAlignment="1">
      <alignment horizontal="right"/>
    </xf>
    <xf numFmtId="0" fontId="21" fillId="0" borderId="11" xfId="49" applyFont="1" applyFill="1" applyBorder="1" applyAlignment="1">
      <alignment horizontal="right" wrapText="1"/>
      <protection/>
    </xf>
    <xf numFmtId="0" fontId="21" fillId="0" borderId="11" xfId="49" applyFont="1" applyBorder="1">
      <alignment/>
      <protection/>
    </xf>
    <xf numFmtId="0" fontId="22" fillId="0" borderId="10" xfId="49" applyFont="1" applyFill="1" applyBorder="1" applyAlignment="1">
      <alignment horizontal="left" vertical="center"/>
      <protection/>
    </xf>
    <xf numFmtId="0" fontId="18" fillId="0" borderId="0" xfId="49" applyFont="1" applyBorder="1">
      <alignment/>
      <protection/>
    </xf>
    <xf numFmtId="4" fontId="25" fillId="0" borderId="0" xfId="46" applyNumberFormat="1" applyFont="1" applyFill="1" applyBorder="1" applyAlignment="1">
      <alignment horizontal="center"/>
    </xf>
    <xf numFmtId="164" fontId="21" fillId="0" borderId="10" xfId="49" applyNumberFormat="1" applyFont="1" applyFill="1" applyBorder="1" applyAlignment="1">
      <alignment horizontal="right"/>
      <protection/>
    </xf>
    <xf numFmtId="0" fontId="21" fillId="0" borderId="10" xfId="49" applyFont="1" applyFill="1" applyBorder="1" applyAlignment="1">
      <alignment horizontal="left"/>
      <protection/>
    </xf>
    <xf numFmtId="164" fontId="21" fillId="0" borderId="0" xfId="49" applyNumberFormat="1" applyFont="1" applyFill="1" applyBorder="1" applyAlignment="1">
      <alignment horizontal="right"/>
      <protection/>
    </xf>
    <xf numFmtId="0" fontId="21" fillId="0" borderId="0" xfId="49" applyFont="1" applyFill="1" applyBorder="1" applyAlignment="1">
      <alignment horizontal="left"/>
      <protection/>
    </xf>
    <xf numFmtId="164" fontId="21" fillId="0" borderId="0" xfId="49" applyNumberFormat="1" applyFont="1" applyFill="1" applyAlignment="1">
      <alignment horizontal="right"/>
      <protection/>
    </xf>
    <xf numFmtId="0" fontId="21" fillId="0" borderId="0" xfId="49" applyFont="1" applyFill="1" applyAlignment="1">
      <alignment horizontal="left"/>
      <protection/>
    </xf>
    <xf numFmtId="3" fontId="21" fillId="0" borderId="11" xfId="49" applyNumberFormat="1" applyFont="1" applyFill="1" applyBorder="1" applyAlignment="1">
      <alignment horizontal="right"/>
      <protection/>
    </xf>
    <xf numFmtId="0" fontId="21" fillId="0" borderId="10" xfId="49" applyFont="1" applyFill="1" applyBorder="1" applyAlignment="1">
      <alignment horizontal="right"/>
      <protection/>
    </xf>
    <xf numFmtId="3" fontId="21" fillId="0" borderId="11" xfId="49" applyNumberFormat="1" applyFont="1" applyFill="1" applyBorder="1" applyAlignment="1">
      <alignment horizontal="center"/>
      <protection/>
    </xf>
    <xf numFmtId="0" fontId="18" fillId="0" borderId="10" xfId="49" applyFont="1" applyBorder="1">
      <alignment/>
      <protection/>
    </xf>
    <xf numFmtId="0" fontId="22" fillId="0" borderId="0" xfId="49" applyFont="1" applyFill="1" applyBorder="1" applyAlignment="1">
      <alignment horizontal="left" vertical="center"/>
      <protection/>
    </xf>
    <xf numFmtId="0" fontId="20" fillId="0" borderId="0" xfId="49" applyFont="1" applyFill="1" applyBorder="1">
      <alignment/>
      <protection/>
    </xf>
    <xf numFmtId="165" fontId="21" fillId="0" borderId="10" xfId="46" applyNumberFormat="1" applyFont="1" applyFill="1" applyBorder="1" applyAlignment="1">
      <alignment horizontal="right"/>
    </xf>
    <xf numFmtId="4" fontId="21" fillId="0" borderId="10" xfId="46" applyNumberFormat="1" applyFont="1" applyFill="1" applyBorder="1" applyAlignment="1">
      <alignment horizontal="right"/>
    </xf>
    <xf numFmtId="0" fontId="21" fillId="0" borderId="10" xfId="49" applyFont="1" applyBorder="1" applyAlignment="1">
      <alignment horizontal="left" vertical="center"/>
      <protection/>
    </xf>
    <xf numFmtId="165" fontId="21" fillId="0" borderId="0" xfId="46" applyNumberFormat="1" applyFont="1" applyFill="1" applyAlignment="1">
      <alignment horizontal="right"/>
    </xf>
    <xf numFmtId="4" fontId="21" fillId="0" borderId="0" xfId="46" applyNumberFormat="1" applyFont="1" applyFill="1" applyAlignment="1">
      <alignment horizontal="right"/>
    </xf>
    <xf numFmtId="0" fontId="21" fillId="0" borderId="0" xfId="49" applyFont="1" applyAlignment="1">
      <alignment horizontal="left" vertical="center"/>
      <protection/>
    </xf>
    <xf numFmtId="0" fontId="21" fillId="0" borderId="0" xfId="49" applyFont="1" applyBorder="1" applyAlignment="1">
      <alignment horizontal="left" vertical="center"/>
      <protection/>
    </xf>
    <xf numFmtId="0" fontId="21" fillId="0" borderId="10" xfId="49" applyFont="1" applyFill="1" applyBorder="1" applyAlignment="1">
      <alignment horizontal="right" vertical="top"/>
      <protection/>
    </xf>
    <xf numFmtId="0" fontId="21" fillId="0" borderId="11" xfId="49" applyFont="1" applyFill="1" applyBorder="1" applyAlignment="1">
      <alignment horizontal="right" vertical="top"/>
      <protection/>
    </xf>
    <xf numFmtId="0" fontId="18" fillId="0" borderId="0" xfId="49" applyFont="1" applyAlignment="1">
      <alignment/>
      <protection/>
    </xf>
    <xf numFmtId="0" fontId="21" fillId="0" borderId="12" xfId="49" applyFont="1" applyBorder="1" applyAlignment="1">
      <alignment horizontal="right" wrapText="1"/>
      <protection/>
    </xf>
    <xf numFmtId="0" fontId="21" fillId="0" borderId="11" xfId="49" applyFont="1" applyBorder="1" applyAlignment="1">
      <alignment horizontal="center" wrapText="1"/>
      <protection/>
    </xf>
    <xf numFmtId="0" fontId="18" fillId="0" borderId="12" xfId="49" applyFont="1" applyBorder="1">
      <alignment/>
      <protection/>
    </xf>
    <xf numFmtId="0" fontId="22" fillId="0" borderId="0" xfId="49" applyFont="1" applyFill="1" applyBorder="1" applyAlignment="1">
      <alignment vertical="center"/>
      <protection/>
    </xf>
    <xf numFmtId="0" fontId="22" fillId="0" borderId="10" xfId="49" applyFont="1" applyFill="1" applyBorder="1" applyAlignment="1">
      <alignment vertical="center"/>
      <protection/>
    </xf>
    <xf numFmtId="0" fontId="21" fillId="0" borderId="0" xfId="49" applyFont="1" applyFill="1" applyBorder="1">
      <alignment/>
      <protection/>
    </xf>
    <xf numFmtId="0" fontId="26" fillId="0" borderId="0" xfId="49" applyFont="1">
      <alignment/>
      <protection/>
    </xf>
    <xf numFmtId="0" fontId="21" fillId="0" borderId="10" xfId="49" applyFont="1" applyFill="1" applyBorder="1">
      <alignment/>
      <protection/>
    </xf>
    <xf numFmtId="0" fontId="21" fillId="0" borderId="0" xfId="49" applyFont="1" applyFill="1">
      <alignment/>
      <protection/>
    </xf>
    <xf numFmtId="0" fontId="21" fillId="0" borderId="11" xfId="49" applyFont="1" applyFill="1" applyBorder="1" applyAlignment="1">
      <alignment horizontal="center"/>
      <protection/>
    </xf>
    <xf numFmtId="0" fontId="21" fillId="0" borderId="0" xfId="49" applyFont="1" applyFill="1" applyBorder="1" applyAlignment="1">
      <alignment horizontal="center"/>
      <protection/>
    </xf>
    <xf numFmtId="0" fontId="21" fillId="0" borderId="12" xfId="49" applyFont="1" applyFill="1" applyBorder="1" applyAlignment="1">
      <alignment horizontal="center"/>
      <protection/>
    </xf>
    <xf numFmtId="0" fontId="18" fillId="0" borderId="0" xfId="49" applyFont="1" applyFill="1">
      <alignment/>
      <protection/>
    </xf>
    <xf numFmtId="0" fontId="18" fillId="0" borderId="0" xfId="49" applyFont="1" applyAlignment="1">
      <alignment horizontal="right"/>
      <protection/>
    </xf>
    <xf numFmtId="2" fontId="18" fillId="0" borderId="0" xfId="49" applyNumberFormat="1" applyFont="1">
      <alignment/>
      <protection/>
    </xf>
    <xf numFmtId="0" fontId="21" fillId="0" borderId="11" xfId="49" applyFont="1" applyFill="1" applyBorder="1" applyAlignment="1">
      <alignment horizontal="center" wrapText="1"/>
      <protection/>
    </xf>
    <xf numFmtId="0" fontId="18" fillId="0" borderId="0" xfId="49" applyFont="1" applyAlignment="1">
      <alignment wrapText="1"/>
      <protection/>
    </xf>
    <xf numFmtId="0" fontId="18" fillId="0" borderId="11" xfId="49" applyFont="1" applyBorder="1">
      <alignment/>
      <protection/>
    </xf>
    <xf numFmtId="0" fontId="21" fillId="0" borderId="0" xfId="49" applyFont="1" applyFill="1" applyBorder="1" applyAlignment="1">
      <alignment horizontal="right"/>
      <protection/>
    </xf>
    <xf numFmtId="49" fontId="21" fillId="0" borderId="10" xfId="49" applyNumberFormat="1" applyFont="1" applyBorder="1" applyAlignment="1">
      <alignment vertical="center" wrapText="1"/>
      <protection/>
    </xf>
    <xf numFmtId="0" fontId="21" fillId="0" borderId="11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49" fontId="21" fillId="0" borderId="12" xfId="49" applyNumberFormat="1" applyFont="1" applyBorder="1" applyAlignment="1">
      <alignment vertical="center" wrapText="1"/>
      <protection/>
    </xf>
    <xf numFmtId="0" fontId="18" fillId="0" borderId="0" xfId="49" applyFont="1">
      <alignment/>
      <protection/>
    </xf>
    <xf numFmtId="0" fontId="21" fillId="0" borderId="0" xfId="49" applyFont="1" applyFill="1" applyBorder="1" applyAlignment="1">
      <alignment horizontal="right" vertical="center" wrapText="1"/>
      <protection/>
    </xf>
    <xf numFmtId="0" fontId="21" fillId="0" borderId="11" xfId="49" applyFont="1" applyFill="1" applyBorder="1" applyAlignment="1">
      <alignment horizontal="right" vertical="center" wrapText="1"/>
      <protection/>
    </xf>
    <xf numFmtId="0" fontId="21" fillId="0" borderId="0" xfId="49" applyFont="1" applyFill="1" applyBorder="1" applyAlignment="1" quotePrefix="1">
      <alignment horizontal="right" vertical="center" wrapText="1"/>
      <protection/>
    </xf>
    <xf numFmtId="0" fontId="25" fillId="0" borderId="10" xfId="49" applyFont="1" applyFill="1" applyBorder="1">
      <alignment/>
      <protection/>
    </xf>
    <xf numFmtId="0" fontId="25" fillId="0" borderId="0" xfId="49" applyFont="1" applyFill="1">
      <alignment/>
      <protection/>
    </xf>
    <xf numFmtId="166" fontId="21" fillId="0" borderId="0" xfId="46" applyNumberFormat="1" applyFont="1" applyFill="1" applyBorder="1" applyAlignment="1">
      <alignment horizontal="right" vertical="center" wrapText="1"/>
    </xf>
    <xf numFmtId="165" fontId="25" fillId="0" borderId="10" xfId="46" applyNumberFormat="1" applyFont="1" applyFill="1" applyBorder="1" applyAlignment="1">
      <alignment/>
    </xf>
    <xf numFmtId="165" fontId="25" fillId="0" borderId="0" xfId="46" applyNumberFormat="1" applyFont="1" applyFill="1" applyAlignment="1">
      <alignment/>
    </xf>
    <xf numFmtId="0" fontId="25" fillId="0" borderId="11" xfId="49" applyFont="1" applyFill="1" applyBorder="1" applyAlignment="1">
      <alignment horizontal="right" vertical="center" wrapText="1"/>
      <protection/>
    </xf>
    <xf numFmtId="0" fontId="18" fillId="0" borderId="0" xfId="49">
      <alignment/>
      <protection/>
    </xf>
    <xf numFmtId="166" fontId="21" fillId="0" borderId="10" xfId="46" applyNumberFormat="1" applyFont="1" applyBorder="1" applyAlignment="1">
      <alignment horizontal="right"/>
    </xf>
    <xf numFmtId="166" fontId="21" fillId="0" borderId="0" xfId="46" applyNumberFormat="1" applyFont="1" applyAlignment="1">
      <alignment horizontal="right"/>
    </xf>
    <xf numFmtId="0" fontId="21" fillId="0" borderId="11" xfId="49" applyFont="1" applyBorder="1" applyAlignment="1">
      <alignment horizontal="right" wrapText="1"/>
      <protection/>
    </xf>
    <xf numFmtId="0" fontId="18" fillId="0" borderId="11" xfId="49" applyBorder="1">
      <alignment/>
      <protection/>
    </xf>
    <xf numFmtId="0" fontId="20" fillId="0" borderId="0" xfId="49" applyFont="1">
      <alignment/>
      <protection/>
    </xf>
    <xf numFmtId="0" fontId="27" fillId="0" borderId="0" xfId="49" applyFont="1" applyFill="1" applyBorder="1">
      <alignment/>
      <protection/>
    </xf>
    <xf numFmtId="0" fontId="18" fillId="0" borderId="0" xfId="49" applyFill="1">
      <alignment/>
      <protection/>
    </xf>
    <xf numFmtId="0" fontId="28" fillId="0" borderId="0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3" fontId="27" fillId="0" borderId="10" xfId="46" applyNumberFormat="1" applyFont="1" applyFill="1" applyBorder="1" applyAlignment="1">
      <alignment horizontal="right"/>
    </xf>
    <xf numFmtId="3" fontId="27" fillId="0" borderId="0" xfId="46" applyNumberFormat="1" applyFont="1" applyFill="1" applyAlignment="1">
      <alignment horizontal="right"/>
    </xf>
    <xf numFmtId="0" fontId="27" fillId="0" borderId="11" xfId="49" applyFont="1" applyFill="1" applyBorder="1" applyAlignment="1">
      <alignment horizontal="right"/>
      <protection/>
    </xf>
    <xf numFmtId="0" fontId="21" fillId="0" borderId="11" xfId="49" applyFont="1" applyBorder="1" applyAlignment="1">
      <alignment horizontal="center"/>
      <protection/>
    </xf>
    <xf numFmtId="0" fontId="27" fillId="0" borderId="0" xfId="49" applyFont="1">
      <alignment/>
      <protection/>
    </xf>
    <xf numFmtId="0" fontId="27" fillId="0" borderId="0" xfId="49" applyFont="1" applyBorder="1">
      <alignment/>
      <protection/>
    </xf>
    <xf numFmtId="41" fontId="21" fillId="0" borderId="10" xfId="45" applyFont="1" applyBorder="1" applyAlignment="1">
      <alignment horizontal="right"/>
    </xf>
    <xf numFmtId="0" fontId="21" fillId="0" borderId="10" xfId="49" applyFont="1" applyBorder="1" applyAlignment="1">
      <alignment horizontal="center"/>
      <protection/>
    </xf>
    <xf numFmtId="0" fontId="21" fillId="0" borderId="10" xfId="49" applyFont="1" applyBorder="1">
      <alignment/>
      <protection/>
    </xf>
    <xf numFmtId="41" fontId="21" fillId="0" borderId="0" xfId="45" applyFont="1" applyBorder="1" applyAlignment="1">
      <alignment horizontal="right"/>
    </xf>
    <xf numFmtId="0" fontId="21" fillId="0" borderId="0" xfId="49" applyFont="1" applyBorder="1" applyAlignment="1">
      <alignment horizontal="center"/>
      <protection/>
    </xf>
    <xf numFmtId="0" fontId="21" fillId="0" borderId="0" xfId="49" applyFont="1" applyBorder="1">
      <alignment/>
      <protection/>
    </xf>
    <xf numFmtId="41" fontId="30" fillId="0" borderId="0" xfId="45" applyFont="1" applyBorder="1" applyAlignment="1">
      <alignment horizontal="right"/>
    </xf>
    <xf numFmtId="166" fontId="27" fillId="0" borderId="0" xfId="46" applyNumberFormat="1" applyFont="1" applyAlignment="1">
      <alignment/>
    </xf>
    <xf numFmtId="0" fontId="27" fillId="0" borderId="0" xfId="49" applyFont="1" applyAlignment="1">
      <alignment horizontal="center"/>
      <protection/>
    </xf>
    <xf numFmtId="0" fontId="21" fillId="0" borderId="0" xfId="49" applyFont="1" applyBorder="1" applyAlignment="1">
      <alignment horizontal="center" wrapText="1"/>
      <protection/>
    </xf>
    <xf numFmtId="41" fontId="21" fillId="33" borderId="0" xfId="45" applyFont="1" applyFill="1" applyBorder="1" applyAlignment="1">
      <alignment horizontal="right"/>
    </xf>
    <xf numFmtId="166" fontId="21" fillId="0" borderId="0" xfId="46" applyNumberFormat="1" applyFont="1" applyBorder="1" applyAlignment="1">
      <alignment horizontal="right"/>
    </xf>
    <xf numFmtId="41" fontId="27" fillId="0" borderId="0" xfId="49" applyNumberFormat="1" applyFont="1">
      <alignment/>
      <protection/>
    </xf>
    <xf numFmtId="0" fontId="21" fillId="33" borderId="10" xfId="49" applyFont="1" applyFill="1" applyBorder="1" applyAlignment="1">
      <alignment horizontal="right"/>
      <protection/>
    </xf>
    <xf numFmtId="0" fontId="21" fillId="0" borderId="10" xfId="49" applyFont="1" applyFill="1" applyBorder="1" applyAlignment="1">
      <alignment horizontal="center"/>
      <protection/>
    </xf>
    <xf numFmtId="0" fontId="21" fillId="33" borderId="10" xfId="49" applyFont="1" applyFill="1" applyBorder="1" applyAlignment="1">
      <alignment horizontal="right" vertical="top" wrapText="1"/>
      <protection/>
    </xf>
    <xf numFmtId="0" fontId="21" fillId="33" borderId="0" xfId="49" applyFont="1" applyFill="1" applyBorder="1" applyAlignment="1">
      <alignment horizontal="right" vertical="top" wrapText="1"/>
      <protection/>
    </xf>
    <xf numFmtId="0" fontId="21" fillId="33" borderId="10" xfId="49" applyFont="1" applyFill="1" applyBorder="1" applyAlignment="1">
      <alignment horizontal="center" vertical="center"/>
      <protection/>
    </xf>
    <xf numFmtId="0" fontId="21" fillId="33" borderId="10" xfId="49" applyFont="1" applyFill="1" applyBorder="1" applyAlignment="1">
      <alignment horizontal="center" vertical="center"/>
      <protection/>
    </xf>
    <xf numFmtId="0" fontId="21" fillId="0" borderId="10" xfId="49" applyFont="1" applyBorder="1" applyAlignment="1">
      <alignment horizontal="center" vertical="top" wrapText="1"/>
      <protection/>
    </xf>
    <xf numFmtId="0" fontId="21" fillId="33" borderId="12" xfId="49" applyFont="1" applyFill="1" applyBorder="1" applyAlignment="1">
      <alignment horizontal="right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2" xfId="49" applyFont="1" applyFill="1" applyBorder="1" applyAlignment="1">
      <alignment horizontal="right" vertical="top" wrapText="1"/>
      <protection/>
    </xf>
    <xf numFmtId="0" fontId="21" fillId="33" borderId="0" xfId="49" applyFont="1" applyFill="1" applyBorder="1" applyAlignment="1">
      <alignment horizontal="right" vertical="top" wrapText="1"/>
      <protection/>
    </xf>
    <xf numFmtId="0" fontId="21" fillId="33" borderId="0" xfId="49" applyFont="1" applyFill="1" applyBorder="1" applyAlignment="1">
      <alignment horizontal="center" vertical="center"/>
      <protection/>
    </xf>
    <xf numFmtId="0" fontId="21" fillId="33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top" wrapText="1"/>
      <protection/>
    </xf>
    <xf numFmtId="0" fontId="21" fillId="33" borderId="12" xfId="49" applyFont="1" applyFill="1" applyBorder="1" applyAlignment="1">
      <alignment horizontal="center"/>
      <protection/>
    </xf>
    <xf numFmtId="0" fontId="21" fillId="33" borderId="12" xfId="49" applyFont="1" applyFill="1" applyBorder="1" applyAlignment="1">
      <alignment horizontal="center" vertical="center"/>
      <protection/>
    </xf>
    <xf numFmtId="0" fontId="21" fillId="33" borderId="12" xfId="49" applyFont="1" applyFill="1" applyBorder="1" applyAlignment="1">
      <alignment horizontal="center" vertical="center"/>
      <protection/>
    </xf>
    <xf numFmtId="0" fontId="21" fillId="0" borderId="12" xfId="49" applyFont="1" applyBorder="1" applyAlignment="1">
      <alignment horizontal="center" vertical="top" wrapText="1"/>
      <protection/>
    </xf>
    <xf numFmtId="0" fontId="25" fillId="0" borderId="0" xfId="49" applyFont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ewSty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F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3.140625" style="1" customWidth="1"/>
    <col min="2" max="6" width="12.7109375" style="1" customWidth="1"/>
    <col min="7" max="7" width="7.8515625" style="1" customWidth="1"/>
    <col min="8" max="8" width="8.421875" style="1" customWidth="1"/>
    <col min="9" max="9" width="8.140625" style="1" customWidth="1"/>
    <col min="10" max="16384" width="9.140625" style="1" customWidth="1"/>
  </cols>
  <sheetData>
    <row r="1" spans="1:6" ht="25.5" customHeight="1">
      <c r="A1" s="10" t="s">
        <v>6</v>
      </c>
      <c r="B1" s="10"/>
      <c r="C1" s="10"/>
      <c r="D1" s="10"/>
      <c r="E1" s="10"/>
      <c r="F1" s="10"/>
    </row>
    <row r="2" spans="1:6" ht="12.75">
      <c r="A2" s="9"/>
      <c r="B2" s="8" t="s">
        <v>5</v>
      </c>
      <c r="C2" s="8" t="s">
        <v>4</v>
      </c>
      <c r="D2" s="8" t="s">
        <v>3</v>
      </c>
      <c r="E2" s="8" t="s">
        <v>2</v>
      </c>
      <c r="F2" s="8" t="s">
        <v>1</v>
      </c>
    </row>
    <row r="3" spans="1:6" ht="12.75">
      <c r="A3" s="6">
        <v>2007</v>
      </c>
      <c r="B3" s="7">
        <v>2305</v>
      </c>
      <c r="C3" s="7">
        <v>2204</v>
      </c>
      <c r="D3" s="7">
        <v>2281</v>
      </c>
      <c r="E3" s="7">
        <v>2495</v>
      </c>
      <c r="F3" s="5">
        <v>2642</v>
      </c>
    </row>
    <row r="4" spans="1:6" ht="12.75">
      <c r="A4" s="6">
        <v>2008</v>
      </c>
      <c r="B4" s="5">
        <v>2564</v>
      </c>
      <c r="C4" s="5">
        <v>2345</v>
      </c>
      <c r="D4" s="5">
        <v>2471</v>
      </c>
      <c r="E4" s="5">
        <v>2610</v>
      </c>
      <c r="F4" s="5">
        <v>2931</v>
      </c>
    </row>
    <row r="5" spans="1:6" ht="12.75">
      <c r="A5" s="4">
        <v>2009</v>
      </c>
      <c r="B5" s="3">
        <v>2342</v>
      </c>
      <c r="C5" s="3">
        <v>2060</v>
      </c>
      <c r="D5" s="3">
        <v>2212</v>
      </c>
      <c r="E5" s="3">
        <v>2747</v>
      </c>
      <c r="F5" s="3">
        <v>2992</v>
      </c>
    </row>
    <row r="6" ht="12.75">
      <c r="A6" s="2" t="s">
        <v>0</v>
      </c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/>
  <dimension ref="A1:H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9.00390625" style="1" customWidth="1"/>
    <col min="2" max="8" width="9.7109375" style="1" customWidth="1"/>
    <col min="9" max="16384" width="9.140625" style="1" customWidth="1"/>
  </cols>
  <sheetData>
    <row r="1" spans="1:8" ht="25.5" customHeight="1">
      <c r="A1" s="10" t="s">
        <v>50</v>
      </c>
      <c r="B1" s="10"/>
      <c r="C1" s="10"/>
      <c r="D1" s="10"/>
      <c r="E1" s="10"/>
      <c r="F1" s="10"/>
      <c r="G1" s="10"/>
      <c r="H1" s="10"/>
    </row>
    <row r="2" spans="1:8" ht="12.75">
      <c r="A2" s="9"/>
      <c r="B2" s="60">
        <v>2002</v>
      </c>
      <c r="C2" s="60">
        <v>2003</v>
      </c>
      <c r="D2" s="60">
        <v>2004</v>
      </c>
      <c r="E2" s="60">
        <v>2005</v>
      </c>
      <c r="F2" s="60">
        <v>2006</v>
      </c>
      <c r="G2" s="60">
        <v>2007</v>
      </c>
      <c r="H2" s="60">
        <v>2008</v>
      </c>
    </row>
    <row r="3" spans="1:8" ht="12.75">
      <c r="A3" s="40" t="s">
        <v>5</v>
      </c>
      <c r="B3" s="59">
        <v>2</v>
      </c>
      <c r="C3" s="59">
        <v>8</v>
      </c>
      <c r="D3" s="59">
        <v>7</v>
      </c>
      <c r="E3" s="59">
        <v>1</v>
      </c>
      <c r="F3" s="59">
        <v>2</v>
      </c>
      <c r="G3" s="59">
        <v>4</v>
      </c>
      <c r="H3" s="59">
        <v>2</v>
      </c>
    </row>
    <row r="4" spans="1:8" ht="12.75">
      <c r="A4" s="43" t="s">
        <v>4</v>
      </c>
      <c r="B4" s="59" t="s">
        <v>49</v>
      </c>
      <c r="C4" s="59" t="s">
        <v>49</v>
      </c>
      <c r="D4" s="59" t="s">
        <v>49</v>
      </c>
      <c r="E4" s="59">
        <v>4</v>
      </c>
      <c r="F4" s="59">
        <v>2</v>
      </c>
      <c r="G4" s="59" t="s">
        <v>49</v>
      </c>
      <c r="H4" s="61" t="s">
        <v>49</v>
      </c>
    </row>
    <row r="5" spans="1:8" ht="12.75">
      <c r="A5" s="43" t="s">
        <v>3</v>
      </c>
      <c r="B5" s="7">
        <v>2</v>
      </c>
      <c r="C5" s="7">
        <v>8</v>
      </c>
      <c r="D5" s="7">
        <v>7</v>
      </c>
      <c r="E5" s="7">
        <v>5</v>
      </c>
      <c r="F5" s="7">
        <v>4</v>
      </c>
      <c r="G5" s="7">
        <v>4</v>
      </c>
      <c r="H5" s="7">
        <v>2</v>
      </c>
    </row>
    <row r="6" spans="1:8" ht="12.75">
      <c r="A6" s="43" t="s">
        <v>2</v>
      </c>
      <c r="B6" s="7">
        <v>342</v>
      </c>
      <c r="C6" s="7">
        <v>378</v>
      </c>
      <c r="D6" s="7">
        <v>410</v>
      </c>
      <c r="E6" s="7">
        <v>346</v>
      </c>
      <c r="F6" s="7">
        <v>326</v>
      </c>
      <c r="G6" s="7">
        <v>363</v>
      </c>
      <c r="H6" s="7">
        <f>32+49+78+45+116</f>
        <v>320</v>
      </c>
    </row>
    <row r="7" spans="1:8" ht="12.75">
      <c r="A7" s="42" t="s">
        <v>1</v>
      </c>
      <c r="B7" s="3">
        <v>639</v>
      </c>
      <c r="C7" s="3">
        <v>712</v>
      </c>
      <c r="D7" s="3">
        <v>714</v>
      </c>
      <c r="E7" s="3">
        <v>601</v>
      </c>
      <c r="F7" s="3">
        <v>621</v>
      </c>
      <c r="G7" s="3">
        <v>627</v>
      </c>
      <c r="H7" s="3">
        <v>611</v>
      </c>
    </row>
    <row r="8" ht="12.75">
      <c r="A8" s="2" t="s">
        <v>47</v>
      </c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H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9.00390625" style="1" customWidth="1"/>
    <col min="2" max="8" width="9.7109375" style="1" customWidth="1"/>
    <col min="9" max="16384" width="9.140625" style="1" customWidth="1"/>
  </cols>
  <sheetData>
    <row r="1" spans="1:8" ht="25.5" customHeight="1">
      <c r="A1" s="10" t="s">
        <v>51</v>
      </c>
      <c r="B1" s="10"/>
      <c r="C1" s="10"/>
      <c r="D1" s="10"/>
      <c r="E1" s="10"/>
      <c r="F1" s="10"/>
      <c r="G1" s="10"/>
      <c r="H1" s="10"/>
    </row>
    <row r="2" spans="1:8" ht="12.75">
      <c r="A2" s="52"/>
      <c r="B2" s="60">
        <v>2002</v>
      </c>
      <c r="C2" s="60">
        <v>2003</v>
      </c>
      <c r="D2" s="60">
        <v>2004</v>
      </c>
      <c r="E2" s="60">
        <v>2005</v>
      </c>
      <c r="F2" s="60">
        <v>2006</v>
      </c>
      <c r="G2" s="60">
        <v>2007</v>
      </c>
      <c r="H2" s="60">
        <v>2008</v>
      </c>
    </row>
    <row r="3" spans="1:8" ht="12.75">
      <c r="A3" s="40" t="s">
        <v>5</v>
      </c>
      <c r="B3" s="64">
        <v>2527</v>
      </c>
      <c r="C3" s="64">
        <v>2081</v>
      </c>
      <c r="D3" s="64">
        <v>2346</v>
      </c>
      <c r="E3" s="64">
        <v>2367</v>
      </c>
      <c r="F3" s="64">
        <v>2634</v>
      </c>
      <c r="G3" s="64">
        <v>2844</v>
      </c>
      <c r="H3" s="64">
        <f>2567+39</f>
        <v>2606</v>
      </c>
    </row>
    <row r="4" spans="1:8" ht="12.75">
      <c r="A4" s="43" t="s">
        <v>4</v>
      </c>
      <c r="B4" s="64">
        <v>1938</v>
      </c>
      <c r="C4" s="64">
        <v>1791</v>
      </c>
      <c r="D4" s="64">
        <v>1469</v>
      </c>
      <c r="E4" s="64">
        <v>1349</v>
      </c>
      <c r="F4" s="64">
        <v>1571</v>
      </c>
      <c r="G4" s="64">
        <v>1878</v>
      </c>
      <c r="H4" s="64">
        <f>1489+19</f>
        <v>1508</v>
      </c>
    </row>
    <row r="5" spans="1:8" ht="12.75">
      <c r="A5" s="63" t="s">
        <v>3</v>
      </c>
      <c r="B5" s="7">
        <v>4465</v>
      </c>
      <c r="C5" s="7">
        <v>3872</v>
      </c>
      <c r="D5" s="7">
        <v>3820</v>
      </c>
      <c r="E5" s="7">
        <v>3718</v>
      </c>
      <c r="F5" s="7">
        <v>4209</v>
      </c>
      <c r="G5" s="7">
        <v>4727</v>
      </c>
      <c r="H5" s="7">
        <f>SUM(H3:H4)</f>
        <v>4114</v>
      </c>
    </row>
    <row r="6" spans="1:8" ht="12.75">
      <c r="A6" s="63" t="s">
        <v>2</v>
      </c>
      <c r="B6" s="7">
        <v>377460</v>
      </c>
      <c r="C6" s="7">
        <v>375081</v>
      </c>
      <c r="D6" s="7">
        <v>396889</v>
      </c>
      <c r="E6" s="7">
        <v>395468</v>
      </c>
      <c r="F6" s="7">
        <v>411819</v>
      </c>
      <c r="G6" s="7">
        <v>424843</v>
      </c>
      <c r="H6" s="7">
        <v>395977</v>
      </c>
    </row>
    <row r="7" spans="1:8" ht="12.75">
      <c r="A7" s="62" t="s">
        <v>1</v>
      </c>
      <c r="B7" s="3">
        <v>1345251</v>
      </c>
      <c r="C7" s="3">
        <v>1370097</v>
      </c>
      <c r="D7" s="3">
        <v>1512847</v>
      </c>
      <c r="E7" s="3">
        <v>1549647</v>
      </c>
      <c r="F7" s="3">
        <v>1635471</v>
      </c>
      <c r="G7" s="3">
        <v>1687866</v>
      </c>
      <c r="H7" s="3">
        <f>1392544+45857</f>
        <v>1438401</v>
      </c>
    </row>
    <row r="8" ht="12.75">
      <c r="A8" s="2" t="s">
        <v>47</v>
      </c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5"/>
  <dimension ref="A1:H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9.00390625" style="1" customWidth="1"/>
    <col min="2" max="7" width="9.7109375" style="1" customWidth="1"/>
    <col min="8" max="16384" width="9.140625" style="1" customWidth="1"/>
  </cols>
  <sheetData>
    <row r="1" spans="1:8" ht="25.5" customHeight="1">
      <c r="A1" s="39" t="s">
        <v>52</v>
      </c>
      <c r="B1" s="39"/>
      <c r="C1" s="39"/>
      <c r="D1" s="39"/>
      <c r="E1" s="39"/>
      <c r="F1" s="39"/>
      <c r="G1" s="39"/>
      <c r="H1" s="47"/>
    </row>
    <row r="2" spans="1:8" ht="12.75">
      <c r="A2" s="52"/>
      <c r="B2" s="67">
        <v>2002</v>
      </c>
      <c r="C2" s="67">
        <v>2003</v>
      </c>
      <c r="D2" s="67">
        <v>2004</v>
      </c>
      <c r="E2" s="67">
        <v>2005</v>
      </c>
      <c r="F2" s="67">
        <v>2006</v>
      </c>
      <c r="G2" s="67">
        <v>2007</v>
      </c>
      <c r="H2" s="67">
        <v>2008</v>
      </c>
    </row>
    <row r="3" spans="1:8" ht="12.75">
      <c r="A3" s="43" t="s">
        <v>3</v>
      </c>
      <c r="B3" s="66">
        <v>7.5</v>
      </c>
      <c r="C3" s="66">
        <v>6.5</v>
      </c>
      <c r="D3" s="66">
        <v>6.3</v>
      </c>
      <c r="E3" s="66">
        <v>6.1</v>
      </c>
      <c r="F3" s="66">
        <v>7</v>
      </c>
      <c r="G3" s="66">
        <v>7.9</v>
      </c>
      <c r="H3" s="66">
        <v>6.9</v>
      </c>
    </row>
    <row r="4" spans="1:8" ht="12.75">
      <c r="A4" s="43" t="s">
        <v>2</v>
      </c>
      <c r="B4" s="66">
        <v>18.3</v>
      </c>
      <c r="C4" s="66">
        <v>18.1</v>
      </c>
      <c r="D4" s="66">
        <v>18</v>
      </c>
      <c r="E4" s="66">
        <v>17.9</v>
      </c>
      <c r="F4" s="66">
        <v>18.6</v>
      </c>
      <c r="G4" s="66">
        <v>19.3</v>
      </c>
      <c r="H4" s="66">
        <v>18</v>
      </c>
    </row>
    <row r="5" spans="1:8" ht="12.75">
      <c r="A5" s="42" t="s">
        <v>1</v>
      </c>
      <c r="B5" s="65">
        <v>23.5</v>
      </c>
      <c r="C5" s="65">
        <v>23.7</v>
      </c>
      <c r="D5" s="65">
        <v>25.2</v>
      </c>
      <c r="E5" s="65">
        <v>25.7</v>
      </c>
      <c r="F5" s="65">
        <v>26.9</v>
      </c>
      <c r="G5" s="65">
        <v>27.6</v>
      </c>
      <c r="H5" s="65">
        <v>23.3</v>
      </c>
    </row>
    <row r="6" ht="12.75">
      <c r="A6" s="2" t="s">
        <v>47</v>
      </c>
    </row>
  </sheetData>
  <sheetProtection/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/>
  <dimension ref="A1:H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9.00390625" style="1" customWidth="1"/>
    <col min="2" max="8" width="9.7109375" style="1" customWidth="1"/>
    <col min="9" max="16384" width="9.140625" style="1" customWidth="1"/>
  </cols>
  <sheetData>
    <row r="1" spans="1:8" ht="25.5" customHeight="1">
      <c r="A1" s="10" t="s">
        <v>53</v>
      </c>
      <c r="B1" s="10"/>
      <c r="C1" s="10"/>
      <c r="D1" s="10"/>
      <c r="E1" s="10"/>
      <c r="F1" s="10"/>
      <c r="G1" s="10"/>
      <c r="H1" s="10"/>
    </row>
    <row r="2" spans="1:8" ht="12.75">
      <c r="A2" s="52"/>
      <c r="B2" s="60">
        <v>2001</v>
      </c>
      <c r="C2" s="60">
        <v>2002</v>
      </c>
      <c r="D2" s="60">
        <v>2003</v>
      </c>
      <c r="E2" s="60">
        <v>2004</v>
      </c>
      <c r="F2" s="60">
        <v>2005</v>
      </c>
      <c r="G2" s="60">
        <v>2006</v>
      </c>
      <c r="H2" s="60">
        <v>2007</v>
      </c>
    </row>
    <row r="3" spans="1:8" ht="12.75">
      <c r="A3" s="43" t="s">
        <v>3</v>
      </c>
      <c r="B3" s="28">
        <v>7.9</v>
      </c>
      <c r="C3" s="28">
        <v>7</v>
      </c>
      <c r="D3" s="28">
        <v>7</v>
      </c>
      <c r="E3" s="28">
        <v>11</v>
      </c>
      <c r="F3" s="28">
        <v>11.2</v>
      </c>
      <c r="G3" s="28">
        <v>11.4</v>
      </c>
      <c r="H3" s="28">
        <v>13.8</v>
      </c>
    </row>
    <row r="4" spans="1:8" ht="12.75">
      <c r="A4" s="43" t="s">
        <v>2</v>
      </c>
      <c r="B4" s="28">
        <v>15.9</v>
      </c>
      <c r="C4" s="28">
        <v>16.3</v>
      </c>
      <c r="D4" s="28">
        <v>17</v>
      </c>
      <c r="E4" s="28">
        <v>21.2</v>
      </c>
      <c r="F4" s="28">
        <v>21.8</v>
      </c>
      <c r="G4" s="28">
        <v>23.3</v>
      </c>
      <c r="H4" s="28">
        <v>23.6</v>
      </c>
    </row>
    <row r="5" spans="1:8" ht="12.75">
      <c r="A5" s="42" t="s">
        <v>1</v>
      </c>
      <c r="B5" s="25">
        <v>13.3</v>
      </c>
      <c r="C5" s="25">
        <v>13.3</v>
      </c>
      <c r="D5" s="25">
        <v>13.9</v>
      </c>
      <c r="E5" s="25">
        <v>18.2</v>
      </c>
      <c r="F5" s="25">
        <v>18.9</v>
      </c>
      <c r="G5" s="25">
        <v>20.1</v>
      </c>
      <c r="H5" s="25">
        <v>21</v>
      </c>
    </row>
    <row r="6" ht="12.75">
      <c r="A6" s="2" t="s">
        <v>47</v>
      </c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/>
  <dimension ref="A1:G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2.8515625" style="68" customWidth="1"/>
    <col min="2" max="2" width="10.7109375" style="68" customWidth="1"/>
    <col min="3" max="3" width="11.7109375" style="68" customWidth="1"/>
    <col min="4" max="4" width="10.7109375" style="68" customWidth="1"/>
    <col min="5" max="5" width="12.8515625" style="68" customWidth="1"/>
    <col min="6" max="6" width="9.7109375" style="68" customWidth="1"/>
    <col min="7" max="7" width="9.8515625" style="68" customWidth="1"/>
    <col min="8" max="16384" width="9.140625" style="68" customWidth="1"/>
  </cols>
  <sheetData>
    <row r="1" spans="1:7" ht="25.5" customHeight="1">
      <c r="A1" s="10" t="s">
        <v>60</v>
      </c>
      <c r="B1" s="10"/>
      <c r="C1" s="10"/>
      <c r="D1" s="10"/>
      <c r="E1" s="10"/>
      <c r="F1" s="10"/>
      <c r="G1" s="10"/>
    </row>
    <row r="2" spans="1:7" ht="25.5">
      <c r="A2" s="72"/>
      <c r="B2" s="71" t="s">
        <v>59</v>
      </c>
      <c r="C2" s="71" t="s">
        <v>58</v>
      </c>
      <c r="D2" s="71" t="s">
        <v>57</v>
      </c>
      <c r="E2" s="71" t="s">
        <v>56</v>
      </c>
      <c r="F2" s="71" t="s">
        <v>55</v>
      </c>
      <c r="G2" s="71" t="s">
        <v>8</v>
      </c>
    </row>
    <row r="3" spans="1:7" ht="12.75">
      <c r="A3" s="43" t="s">
        <v>3</v>
      </c>
      <c r="B3" s="70">
        <v>164</v>
      </c>
      <c r="C3" s="70">
        <v>421</v>
      </c>
      <c r="D3" s="70">
        <v>1</v>
      </c>
      <c r="E3" s="70" t="s">
        <v>49</v>
      </c>
      <c r="F3" s="70">
        <v>86</v>
      </c>
      <c r="G3" s="70">
        <v>586</v>
      </c>
    </row>
    <row r="4" spans="1:7" ht="12.75">
      <c r="A4" s="43" t="s">
        <v>2</v>
      </c>
      <c r="B4" s="70">
        <f>676+164+1428+4399+131+2083+620+3157</f>
        <v>12658</v>
      </c>
      <c r="C4" s="70">
        <f>1124+421+1838+3139+309+2732+1627+4551</f>
        <v>15741</v>
      </c>
      <c r="D4" s="70">
        <f>163+422+6+36+303</f>
        <v>930</v>
      </c>
      <c r="E4" s="70">
        <f>1+17+1+23+6</f>
        <v>48</v>
      </c>
      <c r="F4" s="70">
        <f>86+409+857+961+88+939+999+1903</f>
        <v>6242</v>
      </c>
      <c r="G4" s="70">
        <f>1963+586+3266+7977+441+4844+2283+8017</f>
        <v>29377</v>
      </c>
    </row>
    <row r="5" spans="1:7" ht="12.75">
      <c r="A5" s="42" t="s">
        <v>1</v>
      </c>
      <c r="B5" s="69">
        <v>29726</v>
      </c>
      <c r="C5" s="69">
        <v>37589</v>
      </c>
      <c r="D5" s="69">
        <v>1756</v>
      </c>
      <c r="E5" s="69">
        <v>84</v>
      </c>
      <c r="F5" s="69">
        <v>25383</v>
      </c>
      <c r="G5" s="69">
        <v>69155</v>
      </c>
    </row>
    <row r="6" ht="12.75">
      <c r="A6" s="2" t="s">
        <v>33</v>
      </c>
    </row>
    <row r="7" ht="12.75">
      <c r="A7" s="24" t="s">
        <v>54</v>
      </c>
    </row>
  </sheetData>
  <sheetProtection/>
  <mergeCells count="1">
    <mergeCell ref="A1:G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/>
  <dimension ref="A1:H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9.00390625" style="68" customWidth="1"/>
    <col min="2" max="7" width="9.7109375" style="68" customWidth="1"/>
    <col min="8" max="16384" width="9.140625" style="68" customWidth="1"/>
  </cols>
  <sheetData>
    <row r="1" spans="1:8" ht="25.5" customHeight="1">
      <c r="A1" s="39" t="s">
        <v>64</v>
      </c>
      <c r="B1" s="39"/>
      <c r="C1" s="39"/>
      <c r="D1" s="39"/>
      <c r="E1" s="39"/>
      <c r="F1" s="39"/>
      <c r="G1" s="39"/>
      <c r="H1" s="75"/>
    </row>
    <row r="2" spans="1:8" ht="12.75">
      <c r="A2" s="9"/>
      <c r="B2" s="60">
        <v>2003</v>
      </c>
      <c r="C2" s="60">
        <v>2004</v>
      </c>
      <c r="D2" s="60">
        <v>2005</v>
      </c>
      <c r="E2" s="60">
        <v>2006</v>
      </c>
      <c r="F2" s="60">
        <v>2007</v>
      </c>
      <c r="G2" s="60">
        <v>2008</v>
      </c>
      <c r="H2" s="60">
        <v>2009</v>
      </c>
    </row>
    <row r="3" spans="1:8" ht="12.75">
      <c r="A3" s="43" t="s">
        <v>3</v>
      </c>
      <c r="B3" s="28">
        <v>7.1</v>
      </c>
      <c r="C3" s="28" t="s">
        <v>20</v>
      </c>
      <c r="D3" s="28">
        <v>13.8</v>
      </c>
      <c r="E3" s="28">
        <v>11.2</v>
      </c>
      <c r="F3" s="28">
        <v>9.7</v>
      </c>
      <c r="G3" s="28">
        <v>11.8</v>
      </c>
      <c r="H3" s="28">
        <v>7</v>
      </c>
    </row>
    <row r="4" spans="1:8" ht="12.75">
      <c r="A4" s="43" t="s">
        <v>2</v>
      </c>
      <c r="B4" s="28">
        <v>27.9</v>
      </c>
      <c r="C4" s="28" t="s">
        <v>20</v>
      </c>
      <c r="D4" s="28">
        <v>29.7</v>
      </c>
      <c r="E4" s="28">
        <v>31.9</v>
      </c>
      <c r="F4" s="28">
        <v>33.8</v>
      </c>
      <c r="G4" s="28">
        <v>35.2</v>
      </c>
      <c r="H4" s="28">
        <v>29.2</v>
      </c>
    </row>
    <row r="5" spans="1:8" ht="12.75">
      <c r="A5" s="42" t="s">
        <v>1</v>
      </c>
      <c r="B5" s="25">
        <v>27.4</v>
      </c>
      <c r="C5" s="25" t="s">
        <v>20</v>
      </c>
      <c r="D5" s="25">
        <v>29.2</v>
      </c>
      <c r="E5" s="25">
        <v>31.3</v>
      </c>
      <c r="F5" s="25">
        <v>34.6</v>
      </c>
      <c r="G5" s="25">
        <v>36.8</v>
      </c>
      <c r="H5" s="25">
        <v>29.7</v>
      </c>
    </row>
    <row r="6" ht="12.75">
      <c r="A6" s="2" t="s">
        <v>63</v>
      </c>
    </row>
    <row r="7" ht="12.75">
      <c r="A7" s="74" t="s">
        <v>62</v>
      </c>
    </row>
    <row r="8" ht="12.75">
      <c r="A8" s="73" t="s">
        <v>61</v>
      </c>
    </row>
  </sheetData>
  <sheetProtection/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/>
  <dimension ref="A1:E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3.421875" style="68" customWidth="1"/>
    <col min="2" max="5" width="15.7109375" style="68" customWidth="1"/>
    <col min="6" max="16384" width="9.140625" style="68" customWidth="1"/>
  </cols>
  <sheetData>
    <row r="1" spans="1:5" ht="25.5" customHeight="1">
      <c r="A1" s="10" t="s">
        <v>71</v>
      </c>
      <c r="B1" s="10"/>
      <c r="C1" s="10"/>
      <c r="D1" s="10"/>
      <c r="E1" s="10"/>
    </row>
    <row r="2" spans="1:4" ht="12.75">
      <c r="A2" s="72"/>
      <c r="B2" s="80" t="s">
        <v>70</v>
      </c>
      <c r="C2" s="80" t="s">
        <v>69</v>
      </c>
      <c r="D2" s="80" t="s">
        <v>68</v>
      </c>
    </row>
    <row r="3" spans="1:4" ht="12.75">
      <c r="A3" s="43" t="s">
        <v>34</v>
      </c>
      <c r="B3" s="79">
        <v>1604</v>
      </c>
      <c r="C3" s="79">
        <v>1184</v>
      </c>
      <c r="D3" s="79">
        <v>207</v>
      </c>
    </row>
    <row r="4" spans="1:4" ht="12.75">
      <c r="A4" s="43" t="s">
        <v>42</v>
      </c>
      <c r="B4" s="79">
        <v>796</v>
      </c>
      <c r="C4" s="79">
        <v>910</v>
      </c>
      <c r="D4" s="79">
        <v>209</v>
      </c>
    </row>
    <row r="5" spans="1:4" ht="12.75">
      <c r="A5" s="42" t="s">
        <v>1</v>
      </c>
      <c r="B5" s="78">
        <v>297203</v>
      </c>
      <c r="C5" s="78">
        <v>266853</v>
      </c>
      <c r="D5" s="78">
        <v>32050</v>
      </c>
    </row>
    <row r="6" ht="12.75">
      <c r="A6" s="77" t="s">
        <v>67</v>
      </c>
    </row>
    <row r="7" ht="12.75">
      <c r="A7" s="76" t="s">
        <v>66</v>
      </c>
    </row>
    <row r="8" ht="12.75">
      <c r="A8" s="76" t="s">
        <v>65</v>
      </c>
    </row>
  </sheetData>
  <sheetProtection/>
  <mergeCells count="1">
    <mergeCell ref="A1:E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F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140625" style="68" customWidth="1"/>
    <col min="2" max="3" width="15.7109375" style="68" customWidth="1"/>
    <col min="4" max="4" width="0.5625" style="68" customWidth="1"/>
    <col min="5" max="6" width="15.7109375" style="68" customWidth="1"/>
    <col min="7" max="16384" width="9.140625" style="68" customWidth="1"/>
  </cols>
  <sheetData>
    <row r="1" spans="1:6" ht="25.5" customHeight="1">
      <c r="A1" s="10" t="s">
        <v>74</v>
      </c>
      <c r="B1" s="10"/>
      <c r="C1" s="10"/>
      <c r="D1" s="10"/>
      <c r="E1" s="10"/>
      <c r="F1" s="10"/>
    </row>
    <row r="2" spans="1:6" ht="12.75">
      <c r="A2" s="72"/>
      <c r="B2" s="81" t="s">
        <v>73</v>
      </c>
      <c r="C2" s="81"/>
      <c r="D2" s="72"/>
      <c r="E2" s="81" t="s">
        <v>72</v>
      </c>
      <c r="F2" s="81"/>
    </row>
    <row r="3" spans="1:6" ht="12.75">
      <c r="A3" s="72"/>
      <c r="B3" s="9">
        <v>2006</v>
      </c>
      <c r="C3" s="9">
        <v>2008</v>
      </c>
      <c r="D3" s="9"/>
      <c r="E3" s="9">
        <v>2006</v>
      </c>
      <c r="F3" s="9">
        <v>2008</v>
      </c>
    </row>
    <row r="4" spans="1:6" ht="12.75">
      <c r="A4" s="40" t="s">
        <v>34</v>
      </c>
      <c r="B4" s="70">
        <v>11903</v>
      </c>
      <c r="C4" s="70">
        <v>12500</v>
      </c>
      <c r="D4" s="70"/>
      <c r="E4" s="70">
        <v>59</v>
      </c>
      <c r="F4" s="70">
        <v>30</v>
      </c>
    </row>
    <row r="5" spans="1:6" ht="12.75">
      <c r="A5" s="42" t="s">
        <v>1</v>
      </c>
      <c r="B5" s="69">
        <v>237398</v>
      </c>
      <c r="C5" s="69">
        <v>219772</v>
      </c>
      <c r="D5" s="69"/>
      <c r="E5" s="69">
        <v>4222</v>
      </c>
      <c r="F5" s="69">
        <v>3975</v>
      </c>
    </row>
    <row r="6" ht="12.75">
      <c r="A6" s="2" t="s">
        <v>33</v>
      </c>
    </row>
  </sheetData>
  <sheetProtection/>
  <mergeCells count="3">
    <mergeCell ref="A1:F1"/>
    <mergeCell ref="B2:C2"/>
    <mergeCell ref="E2:F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L80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5.00390625" style="82" customWidth="1"/>
    <col min="2" max="2" width="7.00390625" style="82" customWidth="1"/>
    <col min="3" max="3" width="0.5625" style="82" customWidth="1"/>
    <col min="4" max="5" width="7.8515625" style="82" customWidth="1"/>
    <col min="6" max="6" width="0.5625" style="82" customWidth="1"/>
    <col min="7" max="7" width="9.00390625" style="82" customWidth="1"/>
    <col min="8" max="8" width="8.140625" style="82" customWidth="1"/>
    <col min="9" max="9" width="8.421875" style="82" customWidth="1"/>
    <col min="10" max="10" width="7.7109375" style="82" customWidth="1"/>
    <col min="11" max="11" width="6.8515625" style="82" customWidth="1"/>
    <col min="12" max="12" width="7.7109375" style="82" customWidth="1"/>
    <col min="13" max="16384" width="9.140625" style="82" customWidth="1"/>
  </cols>
  <sheetData>
    <row r="1" spans="1:12" s="115" customFormat="1" ht="12.75" customHeight="1">
      <c r="A1" s="2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15" customFormat="1" ht="12.75" customHeight="1">
      <c r="A2" s="2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114" t="s">
        <v>96</v>
      </c>
      <c r="B3" s="113" t="s">
        <v>95</v>
      </c>
      <c r="C3" s="112"/>
      <c r="D3" s="105" t="s">
        <v>94</v>
      </c>
      <c r="E3" s="105"/>
      <c r="F3" s="111"/>
      <c r="G3" s="105" t="s">
        <v>93</v>
      </c>
      <c r="H3" s="105"/>
      <c r="I3" s="105"/>
      <c r="J3" s="105"/>
      <c r="K3" s="105"/>
      <c r="L3" s="105"/>
    </row>
    <row r="4" spans="1:12" ht="12.75">
      <c r="A4" s="110"/>
      <c r="B4" s="109"/>
      <c r="C4" s="108"/>
      <c r="D4" s="107" t="s">
        <v>92</v>
      </c>
      <c r="E4" s="107" t="s">
        <v>91</v>
      </c>
      <c r="F4" s="100"/>
      <c r="G4" s="106" t="s">
        <v>90</v>
      </c>
      <c r="H4" s="105" t="s">
        <v>89</v>
      </c>
      <c r="I4" s="105"/>
      <c r="J4" s="105"/>
      <c r="K4" s="104" t="s">
        <v>88</v>
      </c>
      <c r="L4" s="104" t="s">
        <v>8</v>
      </c>
    </row>
    <row r="5" spans="1:12" ht="12.75">
      <c r="A5" s="103"/>
      <c r="B5" s="102"/>
      <c r="C5" s="101"/>
      <c r="D5" s="99"/>
      <c r="E5" s="99"/>
      <c r="F5" s="100"/>
      <c r="G5" s="99"/>
      <c r="H5" s="98" t="s">
        <v>87</v>
      </c>
      <c r="I5" s="98" t="s">
        <v>86</v>
      </c>
      <c r="J5" s="98" t="s">
        <v>8</v>
      </c>
      <c r="K5" s="97"/>
      <c r="L5" s="97"/>
    </row>
    <row r="6" spans="1:12" ht="15.75" customHeight="1">
      <c r="A6" s="93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2.75">
      <c r="A7" s="89" t="s">
        <v>80</v>
      </c>
      <c r="B7" s="88">
        <v>2007</v>
      </c>
      <c r="C7" s="88"/>
      <c r="D7" s="87">
        <v>1105</v>
      </c>
      <c r="E7" s="87">
        <v>0</v>
      </c>
      <c r="F7" s="87"/>
      <c r="G7" s="87">
        <v>772</v>
      </c>
      <c r="H7" s="87">
        <v>47</v>
      </c>
      <c r="I7" s="87">
        <v>11</v>
      </c>
      <c r="J7" s="87">
        <v>58</v>
      </c>
      <c r="K7" s="87">
        <v>0</v>
      </c>
      <c r="L7" s="87">
        <f>G7+J7+K7</f>
        <v>830</v>
      </c>
    </row>
    <row r="8" spans="1:12" ht="13.5" customHeight="1">
      <c r="A8" s="89"/>
      <c r="B8" s="92">
        <v>2008</v>
      </c>
      <c r="D8" s="91">
        <v>1149</v>
      </c>
      <c r="E8" s="87" t="s">
        <v>20</v>
      </c>
      <c r="G8" s="87">
        <v>863</v>
      </c>
      <c r="H8" s="87" t="s">
        <v>20</v>
      </c>
      <c r="I8" s="87" t="s">
        <v>20</v>
      </c>
      <c r="J8" s="87">
        <v>79</v>
      </c>
      <c r="K8" s="87">
        <v>4</v>
      </c>
      <c r="L8" s="96">
        <f>+G8+J8+K8</f>
        <v>946</v>
      </c>
    </row>
    <row r="9" spans="1:12" ht="13.5" customHeight="1">
      <c r="A9" s="89"/>
      <c r="B9" s="88">
        <v>2009</v>
      </c>
      <c r="C9" s="88"/>
      <c r="D9" s="87">
        <v>1099</v>
      </c>
      <c r="E9" s="87" t="s">
        <v>20</v>
      </c>
      <c r="F9" s="87"/>
      <c r="G9" s="87">
        <v>823</v>
      </c>
      <c r="H9" s="87" t="s">
        <v>20</v>
      </c>
      <c r="I9" s="87" t="s">
        <v>20</v>
      </c>
      <c r="J9" s="87">
        <v>86</v>
      </c>
      <c r="K9" s="87">
        <v>2</v>
      </c>
      <c r="L9" s="96">
        <f>+G9+J9+K9</f>
        <v>911</v>
      </c>
    </row>
    <row r="10" spans="1:12" ht="3" customHeight="1">
      <c r="A10" s="89"/>
      <c r="B10" s="88"/>
      <c r="C10" s="88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2.75">
      <c r="A11" s="89" t="s">
        <v>79</v>
      </c>
      <c r="B11" s="88">
        <v>2007</v>
      </c>
      <c r="C11" s="88"/>
      <c r="D11" s="87">
        <v>5106</v>
      </c>
      <c r="E11" s="87">
        <v>13</v>
      </c>
      <c r="F11" s="87"/>
      <c r="G11" s="87">
        <v>3469</v>
      </c>
      <c r="H11" s="87">
        <v>199</v>
      </c>
      <c r="I11" s="87">
        <v>46</v>
      </c>
      <c r="J11" s="87">
        <v>245</v>
      </c>
      <c r="K11" s="87">
        <v>13</v>
      </c>
      <c r="L11" s="87">
        <f>G11+J11+K11</f>
        <v>3727</v>
      </c>
    </row>
    <row r="12" spans="1:12" ht="12.75">
      <c r="A12" s="89" t="s">
        <v>78</v>
      </c>
      <c r="B12" s="92">
        <v>2008</v>
      </c>
      <c r="D12" s="91">
        <v>4718</v>
      </c>
      <c r="E12" s="87" t="s">
        <v>20</v>
      </c>
      <c r="G12" s="87">
        <v>3204</v>
      </c>
      <c r="H12" s="87" t="s">
        <v>20</v>
      </c>
      <c r="I12" s="87" t="s">
        <v>20</v>
      </c>
      <c r="J12" s="87">
        <v>351</v>
      </c>
      <c r="K12" s="87">
        <v>13</v>
      </c>
      <c r="L12" s="87">
        <f>+G12+J12+K12</f>
        <v>3568</v>
      </c>
    </row>
    <row r="13" spans="1:12" ht="12.75">
      <c r="A13" s="89"/>
      <c r="B13" s="88">
        <v>2009</v>
      </c>
      <c r="C13" s="88"/>
      <c r="D13" s="87">
        <v>4498</v>
      </c>
      <c r="E13" s="87" t="s">
        <v>20</v>
      </c>
      <c r="F13" s="87"/>
      <c r="G13" s="87">
        <v>3045</v>
      </c>
      <c r="H13" s="87" t="s">
        <v>20</v>
      </c>
      <c r="I13" s="87" t="s">
        <v>20</v>
      </c>
      <c r="J13" s="87">
        <v>283</v>
      </c>
      <c r="K13" s="87">
        <v>10</v>
      </c>
      <c r="L13" s="87">
        <f>+K13+J13+G13</f>
        <v>3338</v>
      </c>
    </row>
    <row r="14" spans="1:12" ht="3" customHeight="1">
      <c r="A14" s="89"/>
      <c r="B14" s="88"/>
      <c r="C14" s="88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12.75">
      <c r="A15" s="89" t="s">
        <v>77</v>
      </c>
      <c r="B15" s="88">
        <v>2007</v>
      </c>
      <c r="C15" s="88"/>
      <c r="D15" s="87">
        <v>286</v>
      </c>
      <c r="E15" s="87">
        <v>0</v>
      </c>
      <c r="F15" s="87"/>
      <c r="G15" s="87">
        <v>153</v>
      </c>
      <c r="H15" s="87">
        <v>13</v>
      </c>
      <c r="I15" s="87">
        <v>3</v>
      </c>
      <c r="J15" s="87">
        <v>16</v>
      </c>
      <c r="K15" s="87">
        <v>0</v>
      </c>
      <c r="L15" s="87">
        <f>G15+J15+K15</f>
        <v>169</v>
      </c>
    </row>
    <row r="16" spans="1:12" ht="12.75">
      <c r="A16" s="89" t="s">
        <v>76</v>
      </c>
      <c r="B16" s="92">
        <v>2008</v>
      </c>
      <c r="D16" s="87">
        <v>327</v>
      </c>
      <c r="E16" s="87" t="s">
        <v>49</v>
      </c>
      <c r="G16" s="87">
        <v>194</v>
      </c>
      <c r="H16" s="87" t="s">
        <v>20</v>
      </c>
      <c r="I16" s="87" t="s">
        <v>84</v>
      </c>
      <c r="J16" s="87">
        <v>17</v>
      </c>
      <c r="K16" s="87" t="s">
        <v>49</v>
      </c>
      <c r="L16" s="87">
        <f>194+17</f>
        <v>211</v>
      </c>
    </row>
    <row r="17" spans="1:12" ht="12.75">
      <c r="A17" s="89"/>
      <c r="B17" s="88">
        <v>2009</v>
      </c>
      <c r="C17" s="88"/>
      <c r="D17" s="87">
        <v>321</v>
      </c>
      <c r="E17" s="87" t="s">
        <v>20</v>
      </c>
      <c r="F17" s="87"/>
      <c r="G17" s="87">
        <v>195</v>
      </c>
      <c r="H17" s="87" t="s">
        <v>84</v>
      </c>
      <c r="I17" s="87" t="s">
        <v>83</v>
      </c>
      <c r="J17" s="87">
        <v>26</v>
      </c>
      <c r="K17" s="87">
        <v>1</v>
      </c>
      <c r="L17" s="87">
        <v>222</v>
      </c>
    </row>
    <row r="18" spans="1:12" ht="3" customHeight="1">
      <c r="A18" s="89"/>
      <c r="B18" s="88"/>
      <c r="C18" s="88"/>
      <c r="D18" s="87"/>
      <c r="E18" s="87"/>
      <c r="F18" s="87"/>
      <c r="G18" s="87"/>
      <c r="H18" s="95"/>
      <c r="I18" s="87"/>
      <c r="J18" s="87"/>
      <c r="K18" s="94"/>
      <c r="L18" s="87"/>
    </row>
    <row r="19" spans="1:12" ht="12.75">
      <c r="A19" s="89" t="s">
        <v>8</v>
      </c>
      <c r="B19" s="88">
        <v>2007</v>
      </c>
      <c r="C19" s="88"/>
      <c r="D19" s="87">
        <f>+D7+D11+D15</f>
        <v>6497</v>
      </c>
      <c r="E19" s="87">
        <f>+E7+E11+E15</f>
        <v>13</v>
      </c>
      <c r="F19" s="87"/>
      <c r="G19" s="87">
        <f>+G7+G11+G15</f>
        <v>4394</v>
      </c>
      <c r="H19" s="87">
        <f>+H7+H11+H15</f>
        <v>259</v>
      </c>
      <c r="I19" s="87">
        <f>+I7+I11+I15</f>
        <v>60</v>
      </c>
      <c r="J19" s="87">
        <f>+J7+J11+J15</f>
        <v>319</v>
      </c>
      <c r="K19" s="87">
        <f>+K7+K11+K15</f>
        <v>13</v>
      </c>
      <c r="L19" s="87">
        <f>+L7+L11+L15</f>
        <v>4726</v>
      </c>
    </row>
    <row r="20" spans="1:12" ht="12.75">
      <c r="A20" s="89"/>
      <c r="B20" s="88">
        <v>2008</v>
      </c>
      <c r="C20" s="88"/>
      <c r="D20" s="87">
        <f>+D8+D12+D16</f>
        <v>6194</v>
      </c>
      <c r="E20" s="87">
        <v>17</v>
      </c>
      <c r="F20" s="87"/>
      <c r="G20" s="87">
        <f>+G8+G12+G16</f>
        <v>4261</v>
      </c>
      <c r="H20" s="87" t="s">
        <v>20</v>
      </c>
      <c r="I20" s="87" t="s">
        <v>20</v>
      </c>
      <c r="J20" s="87">
        <f>+J8+J12+J16</f>
        <v>447</v>
      </c>
      <c r="K20" s="87" t="s">
        <v>20</v>
      </c>
      <c r="L20" s="87">
        <f>+L8+L12+L16</f>
        <v>4725</v>
      </c>
    </row>
    <row r="21" spans="1:12" ht="12.75">
      <c r="A21" s="89"/>
      <c r="B21" s="88">
        <v>2009</v>
      </c>
      <c r="C21" s="88"/>
      <c r="D21" s="87">
        <f>+D9+D13+D17</f>
        <v>5918</v>
      </c>
      <c r="E21" s="87" t="s">
        <v>20</v>
      </c>
      <c r="F21" s="87"/>
      <c r="G21" s="87">
        <f>+G9+G13+G17</f>
        <v>4063</v>
      </c>
      <c r="H21" s="87" t="s">
        <v>20</v>
      </c>
      <c r="I21" s="87" t="s">
        <v>20</v>
      </c>
      <c r="J21" s="87">
        <f>+J9+J13+J17</f>
        <v>395</v>
      </c>
      <c r="K21" s="87">
        <f>+K9+K13+K17</f>
        <v>13</v>
      </c>
      <c r="L21" s="87">
        <f>+L9+L13+L17</f>
        <v>4471</v>
      </c>
    </row>
    <row r="22" spans="1:12" ht="15.75" customHeight="1">
      <c r="A22" s="93" t="s">
        <v>82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2.75">
      <c r="A23" s="89" t="s">
        <v>80</v>
      </c>
      <c r="B23" s="88">
        <v>2007</v>
      </c>
      <c r="C23" s="88"/>
      <c r="D23" s="87">
        <v>16801</v>
      </c>
      <c r="E23" s="87">
        <v>46</v>
      </c>
      <c r="F23" s="87"/>
      <c r="G23" s="87">
        <v>11998</v>
      </c>
      <c r="H23" s="87">
        <v>785</v>
      </c>
      <c r="I23" s="87">
        <v>171</v>
      </c>
      <c r="J23" s="87">
        <v>956</v>
      </c>
      <c r="K23" s="87">
        <v>46</v>
      </c>
      <c r="L23" s="87">
        <v>13000</v>
      </c>
    </row>
    <row r="24" spans="1:12" ht="12.75">
      <c r="A24" s="89"/>
      <c r="B24" s="92">
        <v>2008</v>
      </c>
      <c r="D24" s="91">
        <f>10985+5193</f>
        <v>16178</v>
      </c>
      <c r="E24" s="87" t="s">
        <v>20</v>
      </c>
      <c r="G24" s="87">
        <f>7888+3837</f>
        <v>11725</v>
      </c>
      <c r="H24" s="87" t="s">
        <v>20</v>
      </c>
      <c r="I24" s="87" t="s">
        <v>20</v>
      </c>
      <c r="J24" s="87">
        <f>957+482</f>
        <v>1439</v>
      </c>
      <c r="K24" s="87">
        <f>25+15</f>
        <v>40</v>
      </c>
      <c r="L24" s="87">
        <f>+K24+J24+G24</f>
        <v>13204</v>
      </c>
    </row>
    <row r="25" spans="1:12" ht="12.75">
      <c r="A25" s="89"/>
      <c r="B25" s="88">
        <v>2009</v>
      </c>
      <c r="C25" s="88"/>
      <c r="D25" s="87">
        <f>10562+5256</f>
        <v>15818</v>
      </c>
      <c r="E25" s="87" t="s">
        <v>20</v>
      </c>
      <c r="F25" s="87"/>
      <c r="G25" s="87">
        <f>7737+3779</f>
        <v>11516</v>
      </c>
      <c r="H25" s="87" t="s">
        <v>20</v>
      </c>
      <c r="I25" s="87" t="s">
        <v>20</v>
      </c>
      <c r="J25" s="87">
        <f>836+458</f>
        <v>1294</v>
      </c>
      <c r="K25" s="87">
        <f>28+15</f>
        <v>43</v>
      </c>
      <c r="L25" s="87">
        <f>+K25+J25+G25</f>
        <v>12853</v>
      </c>
    </row>
    <row r="26" spans="1:12" ht="3" customHeight="1">
      <c r="A26" s="89"/>
      <c r="B26" s="88"/>
      <c r="C26" s="88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2.75">
      <c r="A27" s="89" t="s">
        <v>79</v>
      </c>
      <c r="B27" s="88">
        <v>2007</v>
      </c>
      <c r="C27" s="88"/>
      <c r="D27" s="87">
        <v>146073</v>
      </c>
      <c r="E27" s="87">
        <v>289</v>
      </c>
      <c r="F27" s="87"/>
      <c r="G27" s="87">
        <v>96433</v>
      </c>
      <c r="H27" s="87">
        <v>4731</v>
      </c>
      <c r="I27" s="87">
        <v>1065</v>
      </c>
      <c r="J27" s="87">
        <v>5796</v>
      </c>
      <c r="K27" s="87">
        <v>267</v>
      </c>
      <c r="L27" s="87">
        <v>102496</v>
      </c>
    </row>
    <row r="28" spans="1:12" ht="12.75">
      <c r="A28" s="89" t="s">
        <v>78</v>
      </c>
      <c r="B28" s="92">
        <v>2008</v>
      </c>
      <c r="D28" s="91">
        <v>140662</v>
      </c>
      <c r="E28" s="87" t="s">
        <v>20</v>
      </c>
      <c r="G28" s="87">
        <f>63308+29929</f>
        <v>93237</v>
      </c>
      <c r="H28" s="87" t="s">
        <v>20</v>
      </c>
      <c r="I28" s="87" t="s">
        <v>20</v>
      </c>
      <c r="J28" s="87">
        <f>5429+3299</f>
        <v>8728</v>
      </c>
      <c r="K28" s="87">
        <f>195+84</f>
        <v>279</v>
      </c>
      <c r="L28" s="87">
        <f>+K28+J28+G28</f>
        <v>102244</v>
      </c>
    </row>
    <row r="29" spans="1:12" ht="12.75">
      <c r="A29" s="89"/>
      <c r="B29" s="88">
        <v>2009</v>
      </c>
      <c r="C29" s="88"/>
      <c r="D29" s="87">
        <v>129314</v>
      </c>
      <c r="E29" s="87" t="s">
        <v>20</v>
      </c>
      <c r="F29" s="87"/>
      <c r="G29" s="87">
        <f>57013+27989</f>
        <v>85002</v>
      </c>
      <c r="H29" s="87" t="s">
        <v>20</v>
      </c>
      <c r="I29" s="87" t="s">
        <v>20</v>
      </c>
      <c r="J29" s="87">
        <f>4136+2653</f>
        <v>6789</v>
      </c>
      <c r="K29" s="87">
        <v>250</v>
      </c>
      <c r="L29" s="87">
        <f>+K29+J29+G29</f>
        <v>92041</v>
      </c>
    </row>
    <row r="30" spans="1:12" ht="3" customHeight="1">
      <c r="A30" s="89"/>
      <c r="B30" s="88"/>
      <c r="C30" s="88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2.75">
      <c r="A31" s="89" t="s">
        <v>77</v>
      </c>
      <c r="B31" s="88">
        <v>2007</v>
      </c>
      <c r="C31" s="88"/>
      <c r="D31" s="87">
        <v>9926</v>
      </c>
      <c r="E31" s="87">
        <v>5</v>
      </c>
      <c r="F31" s="87"/>
      <c r="G31" s="87">
        <v>5527</v>
      </c>
      <c r="H31" s="87">
        <v>300</v>
      </c>
      <c r="I31" s="87">
        <v>49</v>
      </c>
      <c r="J31" s="87">
        <v>349</v>
      </c>
      <c r="K31" s="87">
        <v>4</v>
      </c>
      <c r="L31" s="87">
        <v>5880</v>
      </c>
    </row>
    <row r="32" spans="1:12" ht="12.75">
      <c r="A32" s="89" t="s">
        <v>76</v>
      </c>
      <c r="B32" s="92">
        <v>2008</v>
      </c>
      <c r="D32" s="91">
        <f>7031+3642</f>
        <v>10673</v>
      </c>
      <c r="E32" s="87" t="s">
        <v>20</v>
      </c>
      <c r="G32" s="87">
        <f>3947+2235</f>
        <v>6182</v>
      </c>
      <c r="H32" s="87"/>
      <c r="I32" s="87"/>
      <c r="J32" s="87">
        <f>303+251</f>
        <v>554</v>
      </c>
      <c r="K32" s="87">
        <v>8</v>
      </c>
      <c r="L32" s="87">
        <f>+G32+J32+K32</f>
        <v>6744</v>
      </c>
    </row>
    <row r="33" spans="1:12" ht="12.75">
      <c r="A33" s="89"/>
      <c r="B33" s="88">
        <v>2009</v>
      </c>
      <c r="C33" s="88"/>
      <c r="D33" s="87">
        <f>7251+3735</f>
        <v>10986</v>
      </c>
      <c r="E33" s="87" t="s">
        <v>20</v>
      </c>
      <c r="F33" s="87"/>
      <c r="G33" s="87">
        <f>4021+2309</f>
        <v>6330</v>
      </c>
      <c r="H33" s="87"/>
      <c r="I33" s="87"/>
      <c r="J33" s="87">
        <f>287+187</f>
        <v>474</v>
      </c>
      <c r="K33" s="87">
        <v>6</v>
      </c>
      <c r="L33" s="87">
        <f>+G33+J33+K33</f>
        <v>6810</v>
      </c>
    </row>
    <row r="34" spans="1:12" ht="3" customHeight="1">
      <c r="A34" s="89"/>
      <c r="B34" s="88"/>
      <c r="C34" s="88"/>
      <c r="D34" s="87"/>
      <c r="E34" s="87"/>
      <c r="F34" s="87"/>
      <c r="G34" s="87"/>
      <c r="H34" s="87"/>
      <c r="I34" s="87"/>
      <c r="J34" s="87"/>
      <c r="K34" s="94"/>
      <c r="L34" s="87"/>
    </row>
    <row r="35" spans="1:12" ht="12.75">
      <c r="A35" s="89" t="s">
        <v>8</v>
      </c>
      <c r="B35" s="88">
        <v>2007</v>
      </c>
      <c r="C35" s="88"/>
      <c r="D35" s="87">
        <f>+D23+D27+D31</f>
        <v>172800</v>
      </c>
      <c r="E35" s="87">
        <f>+E23+E27+E31</f>
        <v>340</v>
      </c>
      <c r="F35" s="87"/>
      <c r="G35" s="87">
        <f>+G23+G27+G31</f>
        <v>113958</v>
      </c>
      <c r="H35" s="87">
        <f>+H23+H27+H31</f>
        <v>5816</v>
      </c>
      <c r="I35" s="87">
        <f>+I23+I27+I31</f>
        <v>1285</v>
      </c>
      <c r="J35" s="87">
        <f>+J23+J27+J31</f>
        <v>7101</v>
      </c>
      <c r="K35" s="87">
        <f>+K23+K27+K31</f>
        <v>317</v>
      </c>
      <c r="L35" s="87">
        <f>+L23+L27+L31</f>
        <v>121376</v>
      </c>
    </row>
    <row r="36" spans="1:12" ht="12.75">
      <c r="A36" s="89"/>
      <c r="B36" s="88">
        <v>2008</v>
      </c>
      <c r="C36" s="88"/>
      <c r="D36" s="87">
        <f>+D24+D28+D32</f>
        <v>167513</v>
      </c>
      <c r="E36" s="87" t="s">
        <v>20</v>
      </c>
      <c r="F36" s="87"/>
      <c r="G36" s="87">
        <f>+G24+G28+G32</f>
        <v>111144</v>
      </c>
      <c r="H36" s="87" t="s">
        <v>20</v>
      </c>
      <c r="I36" s="87" t="s">
        <v>20</v>
      </c>
      <c r="J36" s="87">
        <f>+J24+J28+J32</f>
        <v>10721</v>
      </c>
      <c r="K36" s="87">
        <f>+K24+K28+K32</f>
        <v>327</v>
      </c>
      <c r="L36" s="87">
        <f>+L24+L28+L32</f>
        <v>122192</v>
      </c>
    </row>
    <row r="37" spans="1:12" ht="12.75">
      <c r="A37" s="89"/>
      <c r="B37" s="88">
        <v>2009</v>
      </c>
      <c r="C37" s="88"/>
      <c r="D37" s="87">
        <f>+D25+D29+D33</f>
        <v>156118</v>
      </c>
      <c r="E37" s="87" t="s">
        <v>20</v>
      </c>
      <c r="F37" s="87"/>
      <c r="G37" s="87">
        <f>+G25+G29+G33</f>
        <v>102848</v>
      </c>
      <c r="H37" s="87" t="s">
        <v>20</v>
      </c>
      <c r="I37" s="87" t="s">
        <v>20</v>
      </c>
      <c r="J37" s="87">
        <f>+J25+J29+J33</f>
        <v>8557</v>
      </c>
      <c r="K37" s="87">
        <f>+K25+K29+K33</f>
        <v>299</v>
      </c>
      <c r="L37" s="87">
        <f>+L25+L29+L33</f>
        <v>111704</v>
      </c>
    </row>
    <row r="38" spans="1:12" ht="15.75" customHeight="1">
      <c r="A38" s="93" t="s">
        <v>81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2.75">
      <c r="A39" s="89" t="s">
        <v>80</v>
      </c>
      <c r="B39" s="88">
        <v>2007</v>
      </c>
      <c r="C39" s="88"/>
      <c r="D39" s="87">
        <v>57155</v>
      </c>
      <c r="E39" s="87">
        <v>98</v>
      </c>
      <c r="F39" s="87"/>
      <c r="G39" s="87">
        <v>42261</v>
      </c>
      <c r="H39" s="87">
        <v>2408</v>
      </c>
      <c r="I39" s="87">
        <v>500</v>
      </c>
      <c r="J39" s="87">
        <v>2908</v>
      </c>
      <c r="K39" s="87">
        <v>98</v>
      </c>
      <c r="L39" s="87">
        <v>45267</v>
      </c>
    </row>
    <row r="40" spans="1:12" ht="12.75">
      <c r="A40" s="89"/>
      <c r="B40" s="92">
        <v>2008</v>
      </c>
      <c r="D40" s="91">
        <v>53354</v>
      </c>
      <c r="E40" s="87" t="s">
        <v>20</v>
      </c>
      <c r="G40" s="82">
        <v>39017</v>
      </c>
      <c r="H40" s="87" t="s">
        <v>20</v>
      </c>
      <c r="I40" s="87" t="s">
        <v>20</v>
      </c>
      <c r="J40" s="82">
        <v>4418</v>
      </c>
      <c r="K40" s="82">
        <v>119</v>
      </c>
      <c r="L40" s="87">
        <f>+G40+J40+K40</f>
        <v>43554</v>
      </c>
    </row>
    <row r="41" spans="1:12" ht="12.75">
      <c r="A41" s="89"/>
      <c r="B41" s="88">
        <v>2009</v>
      </c>
      <c r="C41" s="88"/>
      <c r="D41" s="87">
        <v>52629</v>
      </c>
      <c r="E41" s="87" t="s">
        <v>20</v>
      </c>
      <c r="F41" s="87"/>
      <c r="G41" s="87">
        <v>38304</v>
      </c>
      <c r="H41" s="87" t="s">
        <v>20</v>
      </c>
      <c r="I41" s="87" t="s">
        <v>20</v>
      </c>
      <c r="J41" s="87">
        <v>3873</v>
      </c>
      <c r="K41" s="87">
        <v>112</v>
      </c>
      <c r="L41" s="87">
        <f>+G41+J41+K41</f>
        <v>42289</v>
      </c>
    </row>
    <row r="42" spans="1:12" ht="3" customHeight="1">
      <c r="A42" s="89"/>
      <c r="B42" s="88"/>
      <c r="C42" s="88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89" t="s">
        <v>79</v>
      </c>
      <c r="B43" s="88">
        <v>2007</v>
      </c>
      <c r="C43" s="88"/>
      <c r="D43" s="87">
        <v>826312</v>
      </c>
      <c r="E43" s="87">
        <v>1058</v>
      </c>
      <c r="F43" s="87"/>
      <c r="G43" s="87">
        <v>517884</v>
      </c>
      <c r="H43" s="87">
        <v>18923</v>
      </c>
      <c r="I43" s="87">
        <v>3561</v>
      </c>
      <c r="J43" s="87">
        <v>22484</v>
      </c>
      <c r="K43" s="87">
        <v>979</v>
      </c>
      <c r="L43" s="87">
        <v>541347</v>
      </c>
    </row>
    <row r="44" spans="1:12" ht="12.75">
      <c r="A44" s="89" t="s">
        <v>78</v>
      </c>
      <c r="B44" s="92">
        <v>2008</v>
      </c>
      <c r="D44" s="91">
        <v>790279</v>
      </c>
      <c r="E44" s="87" t="s">
        <v>20</v>
      </c>
      <c r="G44" s="87">
        <v>497600</v>
      </c>
      <c r="H44" s="87" t="s">
        <v>20</v>
      </c>
      <c r="I44" s="87" t="s">
        <v>20</v>
      </c>
      <c r="J44" s="87">
        <v>33823</v>
      </c>
      <c r="K44" s="87">
        <v>932</v>
      </c>
      <c r="L44" s="87">
        <f>+K44+J44+G44</f>
        <v>532355</v>
      </c>
    </row>
    <row r="45" spans="1:12" ht="12.75">
      <c r="A45" s="89"/>
      <c r="B45" s="88">
        <v>2009</v>
      </c>
      <c r="C45" s="88"/>
      <c r="D45" s="87">
        <v>705181</v>
      </c>
      <c r="E45" s="87" t="s">
        <v>20</v>
      </c>
      <c r="F45" s="87"/>
      <c r="G45" s="87">
        <v>442006</v>
      </c>
      <c r="H45" s="87" t="s">
        <v>20</v>
      </c>
      <c r="I45" s="87" t="s">
        <v>20</v>
      </c>
      <c r="J45" s="87">
        <v>25740</v>
      </c>
      <c r="K45" s="87">
        <v>822</v>
      </c>
      <c r="L45" s="87">
        <f>+K45+J45+G45</f>
        <v>468568</v>
      </c>
    </row>
    <row r="46" spans="1:12" ht="3" customHeight="1">
      <c r="A46" s="89"/>
      <c r="B46" s="88"/>
      <c r="C46" s="88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9" t="s">
        <v>77</v>
      </c>
      <c r="B47" s="88">
        <v>2007</v>
      </c>
      <c r="C47" s="88"/>
      <c r="D47" s="87">
        <v>29148</v>
      </c>
      <c r="E47" s="87">
        <v>14</v>
      </c>
      <c r="F47" s="87"/>
      <c r="G47" s="87">
        <v>16313</v>
      </c>
      <c r="H47" s="87">
        <v>714</v>
      </c>
      <c r="I47" s="87">
        <v>104</v>
      </c>
      <c r="J47" s="87">
        <v>818</v>
      </c>
      <c r="K47" s="87">
        <v>11</v>
      </c>
      <c r="L47" s="87">
        <v>17142</v>
      </c>
    </row>
    <row r="48" spans="1:12" ht="12.75">
      <c r="A48" s="89" t="s">
        <v>76</v>
      </c>
      <c r="B48" s="92">
        <v>2008</v>
      </c>
      <c r="D48" s="91">
        <v>31511</v>
      </c>
      <c r="E48" s="87" t="s">
        <v>20</v>
      </c>
      <c r="G48" s="87">
        <v>18233</v>
      </c>
      <c r="H48" s="87" t="s">
        <v>20</v>
      </c>
      <c r="I48" s="87" t="s">
        <v>20</v>
      </c>
      <c r="J48" s="87">
        <v>1447</v>
      </c>
      <c r="K48" s="87">
        <v>16</v>
      </c>
      <c r="L48" s="87">
        <f>+G48+J48+K48</f>
        <v>19696</v>
      </c>
    </row>
    <row r="49" spans="1:12" ht="12.75">
      <c r="A49" s="89"/>
      <c r="B49" s="88">
        <v>2009</v>
      </c>
      <c r="C49" s="88"/>
      <c r="D49" s="87">
        <v>32190</v>
      </c>
      <c r="E49" s="87" t="s">
        <v>20</v>
      </c>
      <c r="F49" s="87"/>
      <c r="G49" s="87">
        <v>18625</v>
      </c>
      <c r="H49" s="87" t="s">
        <v>20</v>
      </c>
      <c r="I49" s="87" t="s">
        <v>20</v>
      </c>
      <c r="J49" s="87">
        <v>1139</v>
      </c>
      <c r="K49" s="87">
        <v>16</v>
      </c>
      <c r="L49" s="87">
        <f>+G49+J49+K49</f>
        <v>19780</v>
      </c>
    </row>
    <row r="50" spans="1:12" ht="3" customHeight="1">
      <c r="A50" s="89"/>
      <c r="B50" s="88"/>
      <c r="C50" s="88"/>
      <c r="D50" s="87"/>
      <c r="E50" s="87"/>
      <c r="F50" s="87"/>
      <c r="G50" s="87"/>
      <c r="H50" s="90"/>
      <c r="I50" s="87"/>
      <c r="J50" s="87"/>
      <c r="K50" s="87"/>
      <c r="L50" s="87"/>
    </row>
    <row r="51" spans="1:12" ht="12.75">
      <c r="A51" s="89" t="s">
        <v>8</v>
      </c>
      <c r="B51" s="88">
        <v>2007</v>
      </c>
      <c r="C51" s="88"/>
      <c r="D51" s="87">
        <f>+D39+D43+D47</f>
        <v>912615</v>
      </c>
      <c r="E51" s="87">
        <f>+E39+E43+E47</f>
        <v>1170</v>
      </c>
      <c r="F51" s="87"/>
      <c r="G51" s="87">
        <f>+G39+G43+G47</f>
        <v>576458</v>
      </c>
      <c r="H51" s="87">
        <f>+H39+H43+H47</f>
        <v>22045</v>
      </c>
      <c r="I51" s="87">
        <f>+I39+I43+I47</f>
        <v>4165</v>
      </c>
      <c r="J51" s="87">
        <f>+J39+J43+J47</f>
        <v>26210</v>
      </c>
      <c r="K51" s="87">
        <f>+K39+K43+K47</f>
        <v>1088</v>
      </c>
      <c r="L51" s="87">
        <f>+L39+L43+L47</f>
        <v>603756</v>
      </c>
    </row>
    <row r="52" spans="1:12" ht="12.75">
      <c r="A52" s="89"/>
      <c r="B52" s="88">
        <v>2008</v>
      </c>
      <c r="C52" s="88"/>
      <c r="D52" s="87">
        <f>+D40+D44+D48</f>
        <v>875144</v>
      </c>
      <c r="E52" s="87" t="s">
        <v>20</v>
      </c>
      <c r="F52" s="87"/>
      <c r="G52" s="87">
        <f>+G40+G44+G48</f>
        <v>554850</v>
      </c>
      <c r="H52" s="87" t="s">
        <v>20</v>
      </c>
      <c r="I52" s="87" t="s">
        <v>20</v>
      </c>
      <c r="J52" s="87">
        <f>+J40+J44+J48</f>
        <v>39688</v>
      </c>
      <c r="K52" s="87">
        <f>+K40+K44+K48</f>
        <v>1067</v>
      </c>
      <c r="L52" s="87">
        <f>+L40+L44+L48</f>
        <v>595605</v>
      </c>
    </row>
    <row r="53" spans="1:12" ht="12.75">
      <c r="A53" s="86"/>
      <c r="B53" s="85">
        <v>2009</v>
      </c>
      <c r="C53" s="85"/>
      <c r="D53" s="84">
        <f>+D41+D45+D49</f>
        <v>790000</v>
      </c>
      <c r="E53" s="84" t="s">
        <v>20</v>
      </c>
      <c r="F53" s="84"/>
      <c r="G53" s="84">
        <f>+G41+G45+G49</f>
        <v>498935</v>
      </c>
      <c r="H53" s="84" t="s">
        <v>20</v>
      </c>
      <c r="I53" s="84" t="s">
        <v>20</v>
      </c>
      <c r="J53" s="84">
        <f>+J41+J45+J49</f>
        <v>30752</v>
      </c>
      <c r="K53" s="84">
        <f>+K41+K45+K49</f>
        <v>950</v>
      </c>
      <c r="L53" s="84">
        <f>+L41+L45+L49</f>
        <v>530637</v>
      </c>
    </row>
    <row r="54" spans="1:12" ht="12">
      <c r="A54" s="2" t="s">
        <v>75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1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ht="1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ht="1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ht="1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1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1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1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1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ht="1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ht="1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1:12" ht="1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1:12" ht="1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2" ht="1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1:12" ht="12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1:12" ht="12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12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1:12" ht="1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1:12" ht="12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1:12" ht="1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 ht="12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2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 ht="12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</row>
  </sheetData>
  <sheetProtection/>
  <mergeCells count="13">
    <mergeCell ref="A6:L6"/>
    <mergeCell ref="A22:L22"/>
    <mergeCell ref="A38:L38"/>
    <mergeCell ref="A3:A5"/>
    <mergeCell ref="B3:B5"/>
    <mergeCell ref="D3:E3"/>
    <mergeCell ref="G3:L3"/>
    <mergeCell ref="D4:D5"/>
    <mergeCell ref="E4:E5"/>
    <mergeCell ref="G4:G5"/>
    <mergeCell ref="H4:J4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J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6.8515625" style="1" customWidth="1"/>
    <col min="2" max="2" width="8.421875" style="1" customWidth="1"/>
    <col min="3" max="3" width="8.57421875" style="1" customWidth="1"/>
    <col min="4" max="4" width="8.7109375" style="1" customWidth="1"/>
    <col min="5" max="5" width="7.8515625" style="1" customWidth="1"/>
    <col min="6" max="6" width="1.1484375" style="1" customWidth="1"/>
    <col min="7" max="7" width="8.421875" style="1" customWidth="1"/>
    <col min="8" max="8" width="7.8515625" style="1" customWidth="1"/>
    <col min="9" max="9" width="8.421875" style="1" customWidth="1"/>
    <col min="10" max="10" width="8.140625" style="1" customWidth="1"/>
    <col min="11" max="16384" width="9.140625" style="1" customWidth="1"/>
  </cols>
  <sheetData>
    <row r="1" spans="1:10" s="11" customFormat="1" ht="25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1" customFormat="1" ht="15.75" customHeight="1">
      <c r="A2" s="23"/>
      <c r="B2" s="21" t="s">
        <v>13</v>
      </c>
      <c r="C2" s="21"/>
      <c r="D2" s="21"/>
      <c r="E2" s="21"/>
      <c r="F2" s="22"/>
      <c r="G2" s="21" t="s">
        <v>12</v>
      </c>
      <c r="H2" s="21"/>
      <c r="I2" s="21"/>
      <c r="J2" s="21"/>
    </row>
    <row r="3" spans="1:10" s="11" customFormat="1" ht="12.75" customHeight="1">
      <c r="A3" s="20"/>
      <c r="B3" s="19" t="s">
        <v>11</v>
      </c>
      <c r="C3" s="19" t="s">
        <v>10</v>
      </c>
      <c r="D3" s="19" t="s">
        <v>9</v>
      </c>
      <c r="E3" s="19" t="s">
        <v>8</v>
      </c>
      <c r="F3" s="19"/>
      <c r="G3" s="19" t="s">
        <v>11</v>
      </c>
      <c r="H3" s="19" t="s">
        <v>10</v>
      </c>
      <c r="I3" s="19" t="s">
        <v>9</v>
      </c>
      <c r="J3" s="19" t="s">
        <v>8</v>
      </c>
    </row>
    <row r="4" spans="1:10" s="11" customFormat="1" ht="12.75" customHeight="1">
      <c r="A4" s="18">
        <v>2004</v>
      </c>
      <c r="B4" s="17">
        <v>22935.79304</v>
      </c>
      <c r="C4" s="17">
        <v>2297.34541</v>
      </c>
      <c r="D4" s="17">
        <v>15637.62326</v>
      </c>
      <c r="E4" s="17">
        <v>40870.76170999999</v>
      </c>
      <c r="F4" s="17"/>
      <c r="G4" s="17">
        <v>13690</v>
      </c>
      <c r="H4" s="17">
        <v>2064</v>
      </c>
      <c r="I4" s="17">
        <v>2940</v>
      </c>
      <c r="J4" s="17">
        <v>18694</v>
      </c>
    </row>
    <row r="5" spans="1:10" s="11" customFormat="1" ht="12.75" customHeight="1">
      <c r="A5" s="18">
        <v>2005</v>
      </c>
      <c r="B5" s="17">
        <v>27679.892999999996</v>
      </c>
      <c r="C5" s="17">
        <v>2157.759</v>
      </c>
      <c r="D5" s="17">
        <v>18288.623</v>
      </c>
      <c r="E5" s="17">
        <v>48126.274999999994</v>
      </c>
      <c r="F5" s="17"/>
      <c r="G5" s="17">
        <v>12915</v>
      </c>
      <c r="H5" s="17">
        <v>1814</v>
      </c>
      <c r="I5" s="17">
        <v>3181</v>
      </c>
      <c r="J5" s="17">
        <v>17910</v>
      </c>
    </row>
    <row r="6" spans="1:10" s="11" customFormat="1" ht="12.75" customHeight="1">
      <c r="A6" s="18">
        <v>2006</v>
      </c>
      <c r="B6" s="17">
        <v>18834.100599999998</v>
      </c>
      <c r="C6" s="17">
        <v>1382.56399</v>
      </c>
      <c r="D6" s="17">
        <v>13284.81385</v>
      </c>
      <c r="E6" s="17">
        <v>33501.47844</v>
      </c>
      <c r="F6" s="17"/>
      <c r="G6" s="17">
        <v>11699</v>
      </c>
      <c r="H6" s="17">
        <v>1299</v>
      </c>
      <c r="I6" s="17">
        <v>2608</v>
      </c>
      <c r="J6" s="17">
        <v>15606</v>
      </c>
    </row>
    <row r="7" spans="1:10" s="11" customFormat="1" ht="12.75" customHeight="1">
      <c r="A7" s="18">
        <v>2007</v>
      </c>
      <c r="B7" s="17">
        <v>18638.05178</v>
      </c>
      <c r="C7" s="17">
        <v>1676.67692</v>
      </c>
      <c r="D7" s="17">
        <v>13071.22515</v>
      </c>
      <c r="E7" s="17">
        <v>33385.953850000005</v>
      </c>
      <c r="F7" s="17"/>
      <c r="G7" s="17">
        <v>11265</v>
      </c>
      <c r="H7" s="17">
        <v>1329</v>
      </c>
      <c r="I7" s="17">
        <v>2522</v>
      </c>
      <c r="J7" s="17">
        <v>15116</v>
      </c>
    </row>
    <row r="8" spans="1:10" s="11" customFormat="1" ht="12.75" customHeight="1">
      <c r="A8" s="16">
        <v>2008</v>
      </c>
      <c r="B8" s="15">
        <v>19828.793840000002</v>
      </c>
      <c r="C8" s="15">
        <v>1506.63161</v>
      </c>
      <c r="D8" s="15">
        <v>16669.08372</v>
      </c>
      <c r="E8" s="15">
        <v>38004.509170000005</v>
      </c>
      <c r="F8" s="15"/>
      <c r="G8" s="15">
        <v>11841</v>
      </c>
      <c r="H8" s="15">
        <v>1147</v>
      </c>
      <c r="I8" s="15">
        <v>2897</v>
      </c>
      <c r="J8" s="15">
        <v>15885</v>
      </c>
    </row>
    <row r="9" spans="1:10" s="11" customFormat="1" ht="12.75" customHeight="1">
      <c r="A9" s="14">
        <v>2009</v>
      </c>
      <c r="B9" s="13">
        <v>21886</v>
      </c>
      <c r="C9" s="13">
        <v>1493</v>
      </c>
      <c r="D9" s="13">
        <v>13755</v>
      </c>
      <c r="E9" s="13">
        <f>+B9+C9+D9</f>
        <v>37134</v>
      </c>
      <c r="F9" s="13"/>
      <c r="G9" s="13">
        <v>13139</v>
      </c>
      <c r="H9" s="13">
        <v>1166</v>
      </c>
      <c r="I9" s="13">
        <v>2486</v>
      </c>
      <c r="J9" s="13">
        <f>+I9+H9+G9</f>
        <v>16791</v>
      </c>
    </row>
    <row r="10" spans="1:8" s="11" customFormat="1" ht="12.75">
      <c r="A10" s="2" t="s">
        <v>7</v>
      </c>
      <c r="B10" s="12"/>
      <c r="C10" s="12"/>
      <c r="D10" s="12"/>
      <c r="E10" s="12"/>
      <c r="F10" s="12"/>
      <c r="G10" s="12"/>
      <c r="H10" s="12"/>
    </row>
  </sheetData>
  <sheetProtection/>
  <mergeCells count="3">
    <mergeCell ref="A1:J1"/>
    <mergeCell ref="B2:E2"/>
    <mergeCell ref="G2:J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6.8515625" style="1" customWidth="1"/>
    <col min="2" max="3" width="10.7109375" style="1" customWidth="1"/>
    <col min="4" max="4" width="19.7109375" style="1" customWidth="1"/>
    <col min="5" max="7" width="10.7109375" style="1" customWidth="1"/>
    <col min="8" max="16384" width="9.140625" style="1" customWidth="1"/>
  </cols>
  <sheetData>
    <row r="1" spans="1:7" ht="25.5" customHeight="1">
      <c r="A1" s="39" t="s">
        <v>23</v>
      </c>
      <c r="B1" s="39"/>
      <c r="C1" s="39"/>
      <c r="D1" s="39"/>
      <c r="E1" s="38"/>
      <c r="F1" s="38"/>
      <c r="G1" s="38"/>
    </row>
    <row r="2" spans="1:5" ht="19.5" customHeight="1">
      <c r="A2" s="37"/>
      <c r="B2" s="36" t="s">
        <v>22</v>
      </c>
      <c r="C2" s="36"/>
      <c r="D2" s="35" t="s">
        <v>21</v>
      </c>
      <c r="E2" s="34"/>
    </row>
    <row r="3" spans="1:4" ht="12.75">
      <c r="A3" s="22"/>
      <c r="B3" s="33">
        <v>2008</v>
      </c>
      <c r="C3" s="33">
        <v>2009</v>
      </c>
      <c r="D3" s="32"/>
    </row>
    <row r="4" spans="1:4" ht="12.75">
      <c r="A4" s="31" t="s">
        <v>3</v>
      </c>
      <c r="B4" s="29">
        <v>7.32</v>
      </c>
      <c r="C4" s="29">
        <v>8.12</v>
      </c>
      <c r="D4" s="28">
        <v>16</v>
      </c>
    </row>
    <row r="5" spans="1:4" ht="12.75">
      <c r="A5" s="30" t="s">
        <v>2</v>
      </c>
      <c r="B5" s="29" t="s">
        <v>20</v>
      </c>
      <c r="C5" s="29">
        <v>10.2</v>
      </c>
      <c r="D5" s="28">
        <v>10</v>
      </c>
    </row>
    <row r="6" spans="1:4" ht="12.75">
      <c r="A6" s="27" t="s">
        <v>19</v>
      </c>
      <c r="B6" s="26">
        <v>9.16</v>
      </c>
      <c r="C6" s="26">
        <v>12</v>
      </c>
      <c r="D6" s="25">
        <v>5.5</v>
      </c>
    </row>
    <row r="7" ht="12.75">
      <c r="A7" s="2" t="s">
        <v>18</v>
      </c>
    </row>
    <row r="8" ht="12.75">
      <c r="A8" s="24" t="s">
        <v>17</v>
      </c>
    </row>
    <row r="9" ht="12.75">
      <c r="A9" s="24" t="s">
        <v>16</v>
      </c>
    </row>
    <row r="10" ht="12.75">
      <c r="A10" s="24" t="s">
        <v>15</v>
      </c>
    </row>
  </sheetData>
  <sheetProtection/>
  <mergeCells count="1">
    <mergeCell ref="B2:C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G10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2.28125" style="1" customWidth="1"/>
    <col min="2" max="6" width="10.7109375" style="1" customWidth="1"/>
    <col min="7" max="16384" width="9.140625" style="1" customWidth="1"/>
  </cols>
  <sheetData>
    <row r="1" spans="1:7" ht="25.5" customHeight="1">
      <c r="A1" s="39" t="s">
        <v>28</v>
      </c>
      <c r="B1" s="39"/>
      <c r="C1" s="39"/>
      <c r="D1" s="39"/>
      <c r="E1" s="39"/>
      <c r="F1" s="39"/>
      <c r="G1" s="39"/>
    </row>
    <row r="2" spans="1:7" ht="12.75">
      <c r="A2" s="44"/>
      <c r="B2" s="33">
        <v>2002</v>
      </c>
      <c r="C2" s="33">
        <v>2003</v>
      </c>
      <c r="D2" s="33">
        <v>2004</v>
      </c>
      <c r="E2" s="33">
        <v>2005</v>
      </c>
      <c r="F2" s="33">
        <v>2006</v>
      </c>
      <c r="G2" s="33">
        <v>2007</v>
      </c>
    </row>
    <row r="3" spans="1:7" ht="12.75">
      <c r="A3" s="40" t="s">
        <v>5</v>
      </c>
      <c r="B3" s="29">
        <v>0.36</v>
      </c>
      <c r="C3" s="29">
        <v>0.53</v>
      </c>
      <c r="D3" s="29">
        <v>0.78</v>
      </c>
      <c r="E3" s="29">
        <v>0.74</v>
      </c>
      <c r="F3" s="29" t="s">
        <v>27</v>
      </c>
      <c r="G3" s="29" t="s">
        <v>27</v>
      </c>
    </row>
    <row r="4" spans="1:7" ht="12.75">
      <c r="A4" s="43" t="s">
        <v>4</v>
      </c>
      <c r="B4" s="29">
        <v>0.24</v>
      </c>
      <c r="C4" s="29">
        <v>0.43</v>
      </c>
      <c r="D4" s="29">
        <v>0.7</v>
      </c>
      <c r="E4" s="29">
        <v>0.78</v>
      </c>
      <c r="F4" s="29" t="s">
        <v>27</v>
      </c>
      <c r="G4" s="29" t="s">
        <v>27</v>
      </c>
    </row>
    <row r="5" spans="1:7" ht="12.75">
      <c r="A5" s="43" t="s">
        <v>3</v>
      </c>
      <c r="B5" s="29">
        <v>0.32</v>
      </c>
      <c r="C5" s="29">
        <v>0.5</v>
      </c>
      <c r="D5" s="29">
        <v>0.75</v>
      </c>
      <c r="E5" s="29">
        <v>0.76</v>
      </c>
      <c r="F5" s="29">
        <f>482/591338*1000</f>
        <v>0.8151006700059864</v>
      </c>
      <c r="G5" s="29">
        <f>421/591001*1000</f>
        <v>0.7123507405232816</v>
      </c>
    </row>
    <row r="6" spans="1:7" ht="12.75">
      <c r="A6" s="43" t="s">
        <v>26</v>
      </c>
      <c r="B6" s="29">
        <v>0.85</v>
      </c>
      <c r="C6" s="29">
        <v>0.91</v>
      </c>
      <c r="D6" s="29">
        <v>0.96</v>
      </c>
      <c r="E6" s="29">
        <v>0.96</v>
      </c>
      <c r="F6" s="29">
        <f>14523/14079317*1000</f>
        <v>1.031513105358733</v>
      </c>
      <c r="G6" s="29">
        <f>14441/14131469*1000</f>
        <v>1.0219036676229485</v>
      </c>
    </row>
    <row r="7" spans="1:7" ht="12.75">
      <c r="A7" s="43" t="s">
        <v>25</v>
      </c>
      <c r="B7" s="29">
        <v>1.02</v>
      </c>
      <c r="C7" s="29">
        <v>1.09</v>
      </c>
      <c r="D7" s="29">
        <v>1.12</v>
      </c>
      <c r="E7" s="29">
        <v>1.18</v>
      </c>
      <c r="F7" s="29">
        <f>7440/6676304*1000</f>
        <v>1.1143890392049254</v>
      </c>
      <c r="G7" s="29">
        <f>7481/6695300*1000</f>
        <v>1.1173509775514165</v>
      </c>
    </row>
    <row r="8" spans="1:7" ht="12.75">
      <c r="A8" s="42" t="s">
        <v>1</v>
      </c>
      <c r="B8" s="26">
        <v>1.39</v>
      </c>
      <c r="C8" s="26">
        <v>1.41</v>
      </c>
      <c r="D8" s="26">
        <v>1.43</v>
      </c>
      <c r="E8" s="26">
        <v>1.4</v>
      </c>
      <c r="F8" s="26">
        <f>80407/59131287*1000</f>
        <v>1.359804666521126</v>
      </c>
      <c r="G8" s="26">
        <f>81359/59619290*1000</f>
        <v>1.364642215631887</v>
      </c>
    </row>
    <row r="9" s="41" customFormat="1" ht="11.25">
      <c r="A9" s="2" t="s">
        <v>7</v>
      </c>
    </row>
    <row r="10" ht="12.75">
      <c r="A10" s="40" t="s">
        <v>24</v>
      </c>
    </row>
  </sheetData>
  <sheetProtection/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G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1.00390625" style="1" customWidth="1"/>
    <col min="2" max="6" width="10.7109375" style="1" customWidth="1"/>
    <col min="7" max="16384" width="9.140625" style="1" customWidth="1"/>
  </cols>
  <sheetData>
    <row r="1" spans="1:7" ht="25.5" customHeight="1">
      <c r="A1" s="10" t="s">
        <v>31</v>
      </c>
      <c r="B1" s="10"/>
      <c r="C1" s="10"/>
      <c r="D1" s="10"/>
      <c r="E1" s="10"/>
      <c r="F1" s="10"/>
      <c r="G1" s="47"/>
    </row>
    <row r="2" spans="1:7" ht="12.75" customHeight="1">
      <c r="A2" s="44"/>
      <c r="B2" s="33">
        <v>2002</v>
      </c>
      <c r="C2" s="33">
        <v>2003</v>
      </c>
      <c r="D2" s="33">
        <v>2004</v>
      </c>
      <c r="E2" s="33">
        <v>2005</v>
      </c>
      <c r="F2" s="33">
        <v>2006</v>
      </c>
      <c r="G2" s="33">
        <v>2007</v>
      </c>
    </row>
    <row r="3" spans="1:7" ht="12.75">
      <c r="A3" s="46" t="s">
        <v>30</v>
      </c>
      <c r="B3" s="46"/>
      <c r="C3" s="46"/>
      <c r="D3" s="46"/>
      <c r="E3" s="46"/>
      <c r="F3" s="46"/>
      <c r="G3" s="46"/>
    </row>
    <row r="4" spans="1:7" ht="12.75">
      <c r="A4" s="40" t="s">
        <v>5</v>
      </c>
      <c r="B4" s="7">
        <v>42.83</v>
      </c>
      <c r="C4" s="7">
        <v>42.48</v>
      </c>
      <c r="D4" s="7">
        <v>42.46</v>
      </c>
      <c r="E4" s="7">
        <v>43.31</v>
      </c>
      <c r="F4" s="29" t="s">
        <v>27</v>
      </c>
      <c r="G4" s="29" t="s">
        <v>27</v>
      </c>
    </row>
    <row r="5" spans="1:7" ht="12.75">
      <c r="A5" s="43" t="s">
        <v>4</v>
      </c>
      <c r="B5" s="7">
        <v>47.96</v>
      </c>
      <c r="C5" s="7">
        <v>42.48</v>
      </c>
      <c r="D5" s="7">
        <v>42.06</v>
      </c>
      <c r="E5" s="7">
        <v>42.24</v>
      </c>
      <c r="F5" s="29" t="s">
        <v>27</v>
      </c>
      <c r="G5" s="29" t="s">
        <v>27</v>
      </c>
    </row>
    <row r="6" spans="1:7" ht="12.75">
      <c r="A6" s="43" t="s">
        <v>3</v>
      </c>
      <c r="B6" s="7">
        <v>44.16</v>
      </c>
      <c r="C6" s="7">
        <v>42.48</v>
      </c>
      <c r="D6" s="7">
        <v>42.33</v>
      </c>
      <c r="E6" s="7">
        <v>42.93</v>
      </c>
      <c r="F6" s="7">
        <v>44</v>
      </c>
      <c r="G6" s="7">
        <v>43</v>
      </c>
    </row>
    <row r="7" spans="1:7" ht="12.75">
      <c r="A7" s="43" t="s">
        <v>2</v>
      </c>
      <c r="B7" s="7">
        <v>41.78</v>
      </c>
      <c r="C7" s="7">
        <v>41.98</v>
      </c>
      <c r="D7" s="7">
        <v>42.38</v>
      </c>
      <c r="E7" s="7">
        <v>42.57</v>
      </c>
      <c r="F7" s="7">
        <v>44</v>
      </c>
      <c r="G7" s="7">
        <v>44</v>
      </c>
    </row>
    <row r="8" spans="1:7" ht="12.75">
      <c r="A8" s="43" t="s">
        <v>1</v>
      </c>
      <c r="B8" s="7">
        <v>41.81</v>
      </c>
      <c r="C8" s="7">
        <v>41.92</v>
      </c>
      <c r="D8" s="7">
        <v>42.38</v>
      </c>
      <c r="E8" s="7">
        <v>42.78</v>
      </c>
      <c r="F8" s="7">
        <v>44</v>
      </c>
      <c r="G8" s="7">
        <v>44</v>
      </c>
    </row>
    <row r="9" spans="1:7" ht="12.75">
      <c r="A9" s="45" t="s">
        <v>29</v>
      </c>
      <c r="B9" s="45"/>
      <c r="C9" s="45"/>
      <c r="D9" s="45"/>
      <c r="E9" s="45"/>
      <c r="F9" s="45"/>
      <c r="G9" s="45"/>
    </row>
    <row r="10" spans="1:7" ht="12.75">
      <c r="A10" s="40" t="s">
        <v>5</v>
      </c>
      <c r="B10" s="7">
        <v>38.46</v>
      </c>
      <c r="C10" s="7">
        <v>39.07</v>
      </c>
      <c r="D10" s="7">
        <v>38.63</v>
      </c>
      <c r="E10" s="7">
        <v>39.86</v>
      </c>
      <c r="F10" s="29" t="s">
        <v>27</v>
      </c>
      <c r="G10" s="29" t="s">
        <v>27</v>
      </c>
    </row>
    <row r="11" spans="1:7" ht="12.75">
      <c r="A11" s="43" t="s">
        <v>4</v>
      </c>
      <c r="B11" s="7">
        <v>43.43</v>
      </c>
      <c r="C11" s="7">
        <v>38.61</v>
      </c>
      <c r="D11" s="7">
        <v>38.69</v>
      </c>
      <c r="E11" s="7">
        <v>38.47</v>
      </c>
      <c r="F11" s="29" t="s">
        <v>27</v>
      </c>
      <c r="G11" s="29" t="s">
        <v>27</v>
      </c>
    </row>
    <row r="12" spans="1:7" ht="12.75">
      <c r="A12" s="43" t="s">
        <v>3</v>
      </c>
      <c r="B12" s="7">
        <v>39.75</v>
      </c>
      <c r="C12" s="7">
        <v>38.94</v>
      </c>
      <c r="D12" s="7">
        <v>38.65</v>
      </c>
      <c r="E12" s="7">
        <v>39.37</v>
      </c>
      <c r="F12" s="7">
        <v>40</v>
      </c>
      <c r="G12" s="7">
        <v>40</v>
      </c>
    </row>
    <row r="13" spans="1:7" ht="12.75">
      <c r="A13" s="40" t="s">
        <v>2</v>
      </c>
      <c r="B13" s="7">
        <v>38.48</v>
      </c>
      <c r="C13" s="7">
        <v>38.72</v>
      </c>
      <c r="D13" s="7">
        <v>39.11</v>
      </c>
      <c r="E13" s="7">
        <v>39.32</v>
      </c>
      <c r="F13" s="7">
        <v>40</v>
      </c>
      <c r="G13" s="7">
        <v>41</v>
      </c>
    </row>
    <row r="14" spans="1:7" ht="12.75">
      <c r="A14" s="42" t="s">
        <v>1</v>
      </c>
      <c r="B14" s="3">
        <v>38.74</v>
      </c>
      <c r="C14" s="3">
        <v>38.83</v>
      </c>
      <c r="D14" s="3">
        <v>39.26</v>
      </c>
      <c r="E14" s="3">
        <v>39.71</v>
      </c>
      <c r="F14" s="3">
        <v>40</v>
      </c>
      <c r="G14" s="3">
        <v>41</v>
      </c>
    </row>
    <row r="15" ht="12.75">
      <c r="A15" s="2" t="s">
        <v>7</v>
      </c>
    </row>
  </sheetData>
  <sheetProtection/>
  <mergeCells count="3">
    <mergeCell ref="A1:F1"/>
    <mergeCell ref="A3:G3"/>
    <mergeCell ref="A9:G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G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421875" style="1" customWidth="1"/>
    <col min="2" max="2" width="11.7109375" style="1" customWidth="1"/>
    <col min="3" max="3" width="11.28125" style="1" customWidth="1"/>
    <col min="4" max="16384" width="9.140625" style="1" customWidth="1"/>
  </cols>
  <sheetData>
    <row r="1" spans="1:7" ht="25.5" customHeight="1">
      <c r="A1" s="10" t="s">
        <v>32</v>
      </c>
      <c r="B1" s="10"/>
      <c r="C1" s="10"/>
      <c r="D1" s="10"/>
      <c r="E1" s="10"/>
      <c r="F1" s="10"/>
      <c r="G1" s="47"/>
    </row>
    <row r="2" spans="1:7" ht="12.75">
      <c r="A2" s="44"/>
      <c r="B2" s="33">
        <v>2002</v>
      </c>
      <c r="C2" s="33">
        <v>2003</v>
      </c>
      <c r="D2" s="33">
        <v>2004</v>
      </c>
      <c r="E2" s="33">
        <v>2005</v>
      </c>
      <c r="F2" s="33">
        <v>2006</v>
      </c>
      <c r="G2" s="33">
        <v>2007</v>
      </c>
    </row>
    <row r="3" spans="1:7" ht="12.75">
      <c r="A3" s="40" t="s">
        <v>5</v>
      </c>
      <c r="B3" s="29">
        <v>0.29</v>
      </c>
      <c r="C3" s="29">
        <v>0.32</v>
      </c>
      <c r="D3" s="29">
        <v>0.29</v>
      </c>
      <c r="E3" s="29">
        <v>0.3</v>
      </c>
      <c r="F3" s="29" t="s">
        <v>20</v>
      </c>
      <c r="G3" s="48" t="s">
        <v>20</v>
      </c>
    </row>
    <row r="4" spans="1:7" ht="12.75">
      <c r="A4" s="43" t="s">
        <v>4</v>
      </c>
      <c r="B4" s="29">
        <v>0.17</v>
      </c>
      <c r="C4" s="29">
        <v>0.26</v>
      </c>
      <c r="D4" s="29">
        <v>0.3</v>
      </c>
      <c r="E4" s="29">
        <v>0.28</v>
      </c>
      <c r="F4" s="29" t="s">
        <v>20</v>
      </c>
      <c r="G4" s="48" t="s">
        <v>20</v>
      </c>
    </row>
    <row r="5" spans="1:7" ht="12.75">
      <c r="A5" s="43" t="s">
        <v>3</v>
      </c>
      <c r="B5" s="29">
        <v>0.25</v>
      </c>
      <c r="C5" s="29">
        <v>0.3</v>
      </c>
      <c r="D5" s="29">
        <v>0.29</v>
      </c>
      <c r="E5" s="29">
        <v>0.3</v>
      </c>
      <c r="F5" s="29">
        <f>232/591338*1000</f>
        <v>0.3923306129489395</v>
      </c>
      <c r="G5" s="29">
        <f>184/591001*1000</f>
        <v>0.3113361906325032</v>
      </c>
    </row>
    <row r="6" spans="1:7" ht="12.75">
      <c r="A6" s="43" t="s">
        <v>26</v>
      </c>
      <c r="B6" s="29">
        <v>0.37</v>
      </c>
      <c r="C6" s="29">
        <v>0.41</v>
      </c>
      <c r="D6" s="29">
        <v>0.39</v>
      </c>
      <c r="E6" s="29">
        <v>0.43</v>
      </c>
      <c r="F6" s="29">
        <f>10590/(14079317+6676304)*1000</f>
        <v>0.510223230613047</v>
      </c>
      <c r="G6" s="29">
        <f>6704/(14131469)*1000</f>
        <v>0.4744022012148914</v>
      </c>
    </row>
    <row r="7" spans="1:7" ht="12.75">
      <c r="A7" s="42" t="s">
        <v>1</v>
      </c>
      <c r="B7" s="26">
        <v>0.73</v>
      </c>
      <c r="C7" s="26">
        <v>0.76</v>
      </c>
      <c r="D7" s="26">
        <v>0.78</v>
      </c>
      <c r="E7" s="26">
        <v>0.8</v>
      </c>
      <c r="F7" s="26">
        <f>49534/59131287*1000</f>
        <v>0.8376952796579584</v>
      </c>
      <c r="G7" s="26">
        <f>50669/59619290*1000</f>
        <v>0.8498759378046937</v>
      </c>
    </row>
    <row r="8" ht="12.75">
      <c r="A8" s="2" t="s">
        <v>7</v>
      </c>
    </row>
    <row r="9" ht="12.75">
      <c r="A9" s="24" t="s">
        <v>24</v>
      </c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I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28125" style="1" customWidth="1"/>
    <col min="2" max="2" width="18.7109375" style="1" customWidth="1"/>
    <col min="3" max="3" width="13.57421875" style="1" customWidth="1"/>
    <col min="4" max="4" width="0.5625" style="1" customWidth="1"/>
    <col min="5" max="5" width="17.7109375" style="1" customWidth="1"/>
    <col min="6" max="6" width="13.8515625" style="1" customWidth="1"/>
    <col min="7" max="16384" width="9.140625" style="1" customWidth="1"/>
  </cols>
  <sheetData>
    <row r="1" spans="1:6" ht="25.5" customHeight="1">
      <c r="A1" s="10" t="s">
        <v>40</v>
      </c>
      <c r="B1" s="10"/>
      <c r="C1" s="10"/>
      <c r="D1" s="10"/>
      <c r="E1" s="10"/>
      <c r="F1" s="10"/>
    </row>
    <row r="2" spans="1:6" ht="38.25">
      <c r="A2" s="52"/>
      <c r="B2" s="50" t="s">
        <v>39</v>
      </c>
      <c r="C2" s="50" t="s">
        <v>37</v>
      </c>
      <c r="D2" s="51"/>
      <c r="E2" s="50" t="s">
        <v>38</v>
      </c>
      <c r="F2" s="50" t="s">
        <v>37</v>
      </c>
    </row>
    <row r="3" spans="1:6" ht="12.75">
      <c r="A3" s="45" t="s">
        <v>36</v>
      </c>
      <c r="B3" s="46"/>
      <c r="C3" s="46"/>
      <c r="D3" s="45"/>
      <c r="E3" s="46"/>
      <c r="F3" s="46"/>
    </row>
    <row r="4" spans="1:6" ht="12.75">
      <c r="A4" s="43" t="s">
        <v>34</v>
      </c>
      <c r="B4" s="43">
        <v>1212</v>
      </c>
      <c r="C4" s="43">
        <v>-0.018</v>
      </c>
      <c r="D4" s="43"/>
      <c r="E4" s="43">
        <v>778</v>
      </c>
      <c r="F4" s="43">
        <v>-0.11</v>
      </c>
    </row>
    <row r="5" spans="1:6" ht="12.75">
      <c r="A5" s="43" t="s">
        <v>1</v>
      </c>
      <c r="B5" s="43">
        <v>830</v>
      </c>
      <c r="C5" s="43">
        <v>-0.08</v>
      </c>
      <c r="D5" s="43"/>
      <c r="E5" s="43">
        <v>400</v>
      </c>
      <c r="F5" s="43">
        <v>-0.054</v>
      </c>
    </row>
    <row r="6" spans="1:6" ht="12.75">
      <c r="A6" s="45" t="s">
        <v>35</v>
      </c>
      <c r="B6" s="45"/>
      <c r="C6" s="45"/>
      <c r="D6" s="45"/>
      <c r="E6" s="45"/>
      <c r="F6" s="45"/>
    </row>
    <row r="7" spans="1:6" ht="12.75">
      <c r="A7" s="43" t="s">
        <v>34</v>
      </c>
      <c r="B7" s="43">
        <v>921</v>
      </c>
      <c r="C7" s="43">
        <v>0.031</v>
      </c>
      <c r="D7" s="43"/>
      <c r="E7" s="43">
        <v>253</v>
      </c>
      <c r="F7" s="43">
        <v>-0.185</v>
      </c>
    </row>
    <row r="8" spans="1:6" ht="12.75">
      <c r="A8" s="42" t="s">
        <v>1</v>
      </c>
      <c r="B8" s="42">
        <v>1007</v>
      </c>
      <c r="C8" s="42">
        <v>0.054</v>
      </c>
      <c r="D8" s="42"/>
      <c r="E8" s="42">
        <v>710</v>
      </c>
      <c r="F8" s="42">
        <v>0.06</v>
      </c>
    </row>
    <row r="9" ht="12.75">
      <c r="A9" s="2" t="s">
        <v>33</v>
      </c>
    </row>
    <row r="13" ht="12.75">
      <c r="I13" s="49"/>
    </row>
    <row r="14" ht="12.75">
      <c r="I14" s="49"/>
    </row>
    <row r="15" ht="12.75">
      <c r="I15" s="49"/>
    </row>
  </sheetData>
  <sheetProtection/>
  <mergeCells count="3">
    <mergeCell ref="A3:F3"/>
    <mergeCell ref="A6:F6"/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I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8515625" style="1" customWidth="1"/>
    <col min="2" max="4" width="10.7109375" style="1" customWidth="1"/>
    <col min="5" max="5" width="0.5625" style="1" customWidth="1"/>
    <col min="6" max="8" width="10.7109375" style="1" customWidth="1"/>
    <col min="9" max="16384" width="9.140625" style="1" customWidth="1"/>
  </cols>
  <sheetData>
    <row r="1" spans="1:9" ht="25.5" customHeight="1">
      <c r="A1" s="10" t="s">
        <v>46</v>
      </c>
      <c r="B1" s="10"/>
      <c r="C1" s="10"/>
      <c r="D1" s="10"/>
      <c r="E1" s="10"/>
      <c r="F1" s="10"/>
      <c r="G1" s="10"/>
      <c r="H1" s="10"/>
      <c r="I1" s="58"/>
    </row>
    <row r="2" spans="1:9" ht="12.75">
      <c r="A2" s="57"/>
      <c r="B2" s="55">
        <v>2007</v>
      </c>
      <c r="C2" s="55"/>
      <c r="D2" s="55"/>
      <c r="E2" s="56"/>
      <c r="F2" s="55">
        <v>2008</v>
      </c>
      <c r="G2" s="55"/>
      <c r="H2" s="55"/>
      <c r="I2" s="11"/>
    </row>
    <row r="3" spans="1:9" ht="12.75">
      <c r="A3" s="54"/>
      <c r="B3" s="20" t="s">
        <v>45</v>
      </c>
      <c r="C3" s="20" t="s">
        <v>44</v>
      </c>
      <c r="D3" s="20" t="s">
        <v>43</v>
      </c>
      <c r="E3" s="53"/>
      <c r="F3" s="20" t="s">
        <v>45</v>
      </c>
      <c r="G3" s="20" t="s">
        <v>44</v>
      </c>
      <c r="H3" s="20" t="s">
        <v>43</v>
      </c>
      <c r="I3" s="11"/>
    </row>
    <row r="4" spans="1:8" ht="12.75">
      <c r="A4" s="40" t="s">
        <v>34</v>
      </c>
      <c r="B4" s="7">
        <v>433</v>
      </c>
      <c r="C4" s="7">
        <v>15</v>
      </c>
      <c r="D4" s="7">
        <v>708</v>
      </c>
      <c r="E4" s="7"/>
      <c r="F4" s="7">
        <v>461</v>
      </c>
      <c r="G4" s="7">
        <v>15</v>
      </c>
      <c r="H4" s="7">
        <v>857</v>
      </c>
    </row>
    <row r="5" spans="1:8" ht="12.75">
      <c r="A5" s="40" t="s">
        <v>42</v>
      </c>
      <c r="B5" s="7">
        <v>467</v>
      </c>
      <c r="C5" s="7">
        <v>22</v>
      </c>
      <c r="D5" s="7">
        <v>804</v>
      </c>
      <c r="E5" s="7"/>
      <c r="F5" s="7">
        <v>493</v>
      </c>
      <c r="G5" s="7">
        <v>20</v>
      </c>
      <c r="H5" s="7">
        <v>765</v>
      </c>
    </row>
    <row r="6" spans="1:8" ht="12.75">
      <c r="A6" s="40" t="s">
        <v>3</v>
      </c>
      <c r="B6" s="7">
        <v>900</v>
      </c>
      <c r="C6" s="7">
        <v>37</v>
      </c>
      <c r="D6" s="7">
        <v>1512</v>
      </c>
      <c r="E6" s="7"/>
      <c r="F6" s="7">
        <f>+F4+F5</f>
        <v>954</v>
      </c>
      <c r="G6" s="7">
        <f>+G4+G5</f>
        <v>35</v>
      </c>
      <c r="H6" s="7">
        <f>+H4+H5</f>
        <v>1622</v>
      </c>
    </row>
    <row r="7" spans="1:8" ht="14.25" customHeight="1">
      <c r="A7" s="42" t="s">
        <v>1</v>
      </c>
      <c r="B7" s="3">
        <v>230871</v>
      </c>
      <c r="C7" s="3">
        <v>5131</v>
      </c>
      <c r="D7" s="3">
        <v>325850</v>
      </c>
      <c r="E7" s="3"/>
      <c r="F7" s="3">
        <v>218963</v>
      </c>
      <c r="G7" s="3">
        <v>4731</v>
      </c>
      <c r="H7" s="3">
        <v>310739</v>
      </c>
    </row>
    <row r="8" s="41" customFormat="1" ht="11.25">
      <c r="A8" s="2" t="s">
        <v>41</v>
      </c>
    </row>
  </sheetData>
  <sheetProtection/>
  <mergeCells count="4">
    <mergeCell ref="A1:H1"/>
    <mergeCell ref="A2:A3"/>
    <mergeCell ref="B2:D2"/>
    <mergeCell ref="F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I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9.00390625" style="1" customWidth="1"/>
    <col min="2" max="8" width="9.7109375" style="1" customWidth="1"/>
    <col min="9" max="16384" width="9.140625" style="1" customWidth="1"/>
  </cols>
  <sheetData>
    <row r="1" spans="1:8" ht="25.5" customHeight="1">
      <c r="A1" s="10" t="s">
        <v>48</v>
      </c>
      <c r="B1" s="10"/>
      <c r="C1" s="10"/>
      <c r="D1" s="10"/>
      <c r="E1" s="10"/>
      <c r="F1" s="10"/>
      <c r="G1" s="10"/>
      <c r="H1" s="10"/>
    </row>
    <row r="2" spans="1:9" ht="12.75">
      <c r="A2" s="9"/>
      <c r="B2" s="60">
        <v>2002</v>
      </c>
      <c r="C2" s="60">
        <v>2003</v>
      </c>
      <c r="D2" s="60">
        <v>2004</v>
      </c>
      <c r="E2" s="60">
        <v>2005</v>
      </c>
      <c r="F2" s="60">
        <v>2006</v>
      </c>
      <c r="G2" s="60">
        <v>2007</v>
      </c>
      <c r="H2" s="60">
        <v>2008</v>
      </c>
      <c r="I2" s="59"/>
    </row>
    <row r="3" spans="1:8" ht="12.75">
      <c r="A3" s="40" t="s">
        <v>5</v>
      </c>
      <c r="B3" s="7">
        <v>7797</v>
      </c>
      <c r="C3" s="7">
        <v>10049</v>
      </c>
      <c r="D3" s="7">
        <v>7019</v>
      </c>
      <c r="E3" s="7">
        <v>7596</v>
      </c>
      <c r="F3" s="7">
        <v>8794</v>
      </c>
      <c r="G3" s="7">
        <v>9452</v>
      </c>
      <c r="H3" s="7">
        <v>9303</v>
      </c>
    </row>
    <row r="4" spans="1:8" ht="12.75">
      <c r="A4" s="43" t="s">
        <v>4</v>
      </c>
      <c r="B4" s="7">
        <v>4231</v>
      </c>
      <c r="C4" s="7">
        <v>5390</v>
      </c>
      <c r="D4" s="7">
        <v>3631</v>
      </c>
      <c r="E4" s="7">
        <v>3613</v>
      </c>
      <c r="F4" s="7">
        <v>3910</v>
      </c>
      <c r="G4" s="7">
        <v>4487</v>
      </c>
      <c r="H4" s="7">
        <v>4272</v>
      </c>
    </row>
    <row r="5" spans="1:8" ht="12.75">
      <c r="A5" s="43" t="s">
        <v>3</v>
      </c>
      <c r="B5" s="7">
        <v>12028</v>
      </c>
      <c r="C5" s="7">
        <v>15439</v>
      </c>
      <c r="D5" s="7">
        <v>10660</v>
      </c>
      <c r="E5" s="7">
        <v>11217</v>
      </c>
      <c r="F5" s="7">
        <v>12720</v>
      </c>
      <c r="G5" s="7">
        <v>13960</v>
      </c>
      <c r="H5" s="7">
        <f>SUM(H3:H4)</f>
        <v>13575</v>
      </c>
    </row>
    <row r="6" spans="1:8" ht="12.75">
      <c r="A6" s="43" t="s">
        <v>2</v>
      </c>
      <c r="B6" s="7">
        <v>664902</v>
      </c>
      <c r="C6" s="7">
        <v>748112</v>
      </c>
      <c r="D6" s="7">
        <v>686203</v>
      </c>
      <c r="E6" s="7">
        <v>717536</v>
      </c>
      <c r="F6" s="7">
        <v>762313</v>
      </c>
      <c r="G6" s="7">
        <v>808079</v>
      </c>
      <c r="H6" s="7">
        <v>786390</v>
      </c>
    </row>
    <row r="7" spans="1:8" ht="12.75">
      <c r="A7" s="42" t="s">
        <v>1</v>
      </c>
      <c r="B7" s="3">
        <v>2231550</v>
      </c>
      <c r="C7" s="3">
        <v>2456887</v>
      </c>
      <c r="D7" s="3">
        <v>2417716</v>
      </c>
      <c r="E7" s="3">
        <v>2579124</v>
      </c>
      <c r="F7" s="3">
        <v>2771490</v>
      </c>
      <c r="G7" s="3">
        <v>2933146</v>
      </c>
      <c r="H7" s="3">
        <v>2709888</v>
      </c>
    </row>
    <row r="8" ht="12.75">
      <c r="A8" s="2" t="s">
        <v>47</v>
      </c>
    </row>
  </sheetData>
  <sheetProtection/>
  <mergeCells count="1">
    <mergeCell ref="A1:H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2011-01-28T15:47:55Z</dcterms:created>
  <dcterms:modified xsi:type="dcterms:W3CDTF">2011-01-28T15:49:15Z</dcterms:modified>
  <cp:category/>
  <cp:version/>
  <cp:contentType/>
  <cp:contentStatus/>
</cp:coreProperties>
</file>